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65521" yWindow="65521" windowWidth="11970" windowHeight="3825" activeTab="0"/>
  </bookViews>
  <sheets>
    <sheet name="UWBRings" sheetId="1" r:id="rId1"/>
  </sheets>
  <definedNames>
    <definedName name="AltVariation">'UWBRings'!$S$19:$S$23</definedName>
    <definedName name="City">'UWBRings'!$U$12:$U$14</definedName>
    <definedName name="Climate">'UWBRings'!$S$28:$S$34</definedName>
    <definedName name="Conduct">'UWBRings'!$V$4:$V$8</definedName>
    <definedName name="DeltaH">'UWBRings'!$U$19:$U$24</definedName>
    <definedName name="Dielec">'UWBRings'!$U$4:$U$8</definedName>
    <definedName name="Ground">'UWBRings'!$S$4:$S$8</definedName>
    <definedName name="LossType">'UWBRings'!$V$12:$V$15</definedName>
    <definedName name="Mode">'UWBRings'!$X$12:$X$17</definedName>
    <definedName name="Okumura">'UWBRings'!$S$12:$S$15</definedName>
    <definedName name="Parameter">'UWBRings'!$Y$4:$Y$6</definedName>
    <definedName name="Patterns">'UWBRings'!$W$12:$W$25</definedName>
    <definedName name="pctConf">'UWBRings'!$Z$28:$Z$55</definedName>
    <definedName name="pctLoc">'UWBRings'!$Y$28:$Y$55</definedName>
    <definedName name="pctTime">'UWBRings'!$X$28:$X$55</definedName>
    <definedName name="Pointing">'UWBRings'!$X$4:$X$6</definedName>
    <definedName name="Refrac">'UWBRings'!$U$28:$U$35</definedName>
    <definedName name="Reliability">'UWBRings'!$V$28:$V$55</definedName>
    <definedName name="Spacing">'UWBRings'!$R$4:$R$6</definedName>
  </definedNames>
  <calcPr fullCalcOnLoad="1"/>
</workbook>
</file>

<file path=xl/sharedStrings.xml><?xml version="1.0" encoding="utf-8"?>
<sst xmlns="http://schemas.openxmlformats.org/spreadsheetml/2006/main" count="174" uniqueCount="157">
  <si>
    <t>dBm</t>
  </si>
  <si>
    <t>NF</t>
  </si>
  <si>
    <t>M</t>
  </si>
  <si>
    <t>rings(P, G, F,Rl, Rm, d, M, N)</t>
  </si>
  <si>
    <t>XT</t>
  </si>
  <si>
    <t>XN</t>
  </si>
  <si>
    <t>XK</t>
  </si>
  <si>
    <t>RIN</t>
  </si>
  <si>
    <t>ROUT</t>
  </si>
  <si>
    <t>EIRP</t>
  </si>
  <si>
    <t>FREQ</t>
  </si>
  <si>
    <t>GR</t>
  </si>
  <si>
    <t>BWD</t>
  </si>
  <si>
    <t>DELTA</t>
  </si>
  <si>
    <t>Average Ground</t>
  </si>
  <si>
    <t>Poor Ground</t>
  </si>
  <si>
    <t>Good Ground</t>
  </si>
  <si>
    <t>Fresh Water</t>
  </si>
  <si>
    <t>Sea Water</t>
  </si>
  <si>
    <t>Dielec</t>
  </si>
  <si>
    <t>Conduct</t>
  </si>
  <si>
    <t>Okumura</t>
  </si>
  <si>
    <t>Urban</t>
  </si>
  <si>
    <t>Suburban</t>
  </si>
  <si>
    <t>Open</t>
  </si>
  <si>
    <t>City</t>
  </si>
  <si>
    <t>Small/Medium</t>
  </si>
  <si>
    <t>Large</t>
  </si>
  <si>
    <t>LossType</t>
  </si>
  <si>
    <t>Free Space</t>
  </si>
  <si>
    <t>uV/m/MHz</t>
  </si>
  <si>
    <t>F (MHz)</t>
  </si>
  <si>
    <t>bw(MHz)</t>
  </si>
  <si>
    <t>Patterns</t>
  </si>
  <si>
    <t>h(km)</t>
  </si>
  <si>
    <t>N(dBm/MHz)</t>
  </si>
  <si>
    <t>ITM</t>
  </si>
  <si>
    <t>Pointing</t>
  </si>
  <si>
    <t>Horiz</t>
  </si>
  <si>
    <t>Parameter</t>
  </si>
  <si>
    <t>Altitude</t>
  </si>
  <si>
    <t>Smin</t>
  </si>
  <si>
    <t>Mode</t>
  </si>
  <si>
    <t>I/N</t>
  </si>
  <si>
    <t>S/I</t>
  </si>
  <si>
    <t>S/(I+N)</t>
  </si>
  <si>
    <t>NF(dB)</t>
  </si>
  <si>
    <t>aggsngl</t>
  </si>
  <si>
    <t>backlobe</t>
  </si>
  <si>
    <t>gn_bw</t>
  </si>
  <si>
    <t>fs_eirp</t>
  </si>
  <si>
    <t>density</t>
  </si>
  <si>
    <t>KT</t>
  </si>
  <si>
    <t>vis_type</t>
  </si>
  <si>
    <t>h</t>
  </si>
  <si>
    <t>emitters</t>
  </si>
  <si>
    <t>emit/acre</t>
  </si>
  <si>
    <t>Gain(dBi)</t>
  </si>
  <si>
    <t>bw(deg)</t>
  </si>
  <si>
    <t>Nadir</t>
  </si>
  <si>
    <t>I other</t>
  </si>
  <si>
    <t>maxvis</t>
  </si>
  <si>
    <t>Const</t>
  </si>
  <si>
    <t>ASR</t>
  </si>
  <si>
    <t>ARSRb1</t>
  </si>
  <si>
    <t>ARSRld</t>
  </si>
  <si>
    <t>EIRP[I/N]</t>
  </si>
  <si>
    <t>EIRP[S/I]</t>
  </si>
  <si>
    <t>Criteria(dB)</t>
  </si>
  <si>
    <t>EIRP[S/(I+N)]</t>
  </si>
  <si>
    <t>System Losses</t>
  </si>
  <si>
    <t>dB</t>
  </si>
  <si>
    <t>altimeter</t>
  </si>
  <si>
    <t>pulsed</t>
  </si>
  <si>
    <t>Ant Sep(ft)</t>
  </si>
  <si>
    <t>Pls wdth(sec)</t>
  </si>
  <si>
    <t>OMNI</t>
  </si>
  <si>
    <t>elev(deg)</t>
  </si>
  <si>
    <t>tranht(m)</t>
  </si>
  <si>
    <t>MxSnglEirp</t>
  </si>
  <si>
    <t>@R(km)</t>
  </si>
  <si>
    <r>
      <t>emit/km</t>
    </r>
    <r>
      <rPr>
        <vertAlign val="superscript"/>
        <sz val="10"/>
        <color indexed="9"/>
        <rFont val="Arial"/>
        <family val="2"/>
      </rPr>
      <t>2</t>
    </r>
  </si>
  <si>
    <r>
      <t>emit/km</t>
    </r>
    <r>
      <rPr>
        <vertAlign val="superscript"/>
        <sz val="8"/>
        <color indexed="9"/>
        <rFont val="Arial"/>
        <family val="2"/>
      </rPr>
      <t>2</t>
    </r>
  </si>
  <si>
    <r>
      <t>dBW/m</t>
    </r>
    <r>
      <rPr>
        <b/>
        <vertAlign val="superscript"/>
        <sz val="8"/>
        <color indexed="9"/>
        <rFont val="Arial"/>
        <family val="2"/>
      </rPr>
      <t>2</t>
    </r>
  </si>
  <si>
    <t>@ R(m)</t>
  </si>
  <si>
    <t>=rings(C8,C9,B5,B6,B7,B15,B14,B12)</t>
  </si>
  <si>
    <t>polariz</t>
  </si>
  <si>
    <t>SARSATa</t>
  </si>
  <si>
    <r>
      <t>B</t>
    </r>
    <r>
      <rPr>
        <vertAlign val="subscript"/>
        <sz val="7"/>
        <rFont val="Arial Narrow"/>
        <family val="2"/>
      </rPr>
      <t>IF</t>
    </r>
    <r>
      <rPr>
        <sz val="7"/>
        <rFont val="Arial Narrow"/>
        <family val="2"/>
      </rPr>
      <t>(MHz)</t>
    </r>
  </si>
  <si>
    <t>Smin(dBm)</t>
  </si>
  <si>
    <t>I other(dBm/MHz)</t>
  </si>
  <si>
    <t>DeltaH</t>
  </si>
  <si>
    <t>Ground</t>
  </si>
  <si>
    <t>Flat</t>
  </si>
  <si>
    <t>Plains</t>
  </si>
  <si>
    <t>Hills</t>
  </si>
  <si>
    <t>Mountains</t>
  </si>
  <si>
    <t>AltVariation</t>
  </si>
  <si>
    <t>Climate</t>
  </si>
  <si>
    <t>Equatorial</t>
  </si>
  <si>
    <t>Desert</t>
  </si>
  <si>
    <t>Refrac</t>
  </si>
  <si>
    <t>Reliability</t>
  </si>
  <si>
    <t>10%,10%,10%</t>
  </si>
  <si>
    <t>10%,10%,50%</t>
  </si>
  <si>
    <t>10%,10%,90%</t>
  </si>
  <si>
    <t>10%,50%,10%</t>
  </si>
  <si>
    <t>10%,50%,50%</t>
  </si>
  <si>
    <t>10%,50%,90%</t>
  </si>
  <si>
    <t>10%,90%,10%</t>
  </si>
  <si>
    <t>10%,90%,50%</t>
  </si>
  <si>
    <t>10%,90%,90%</t>
  </si>
  <si>
    <t>50%,10%,10%</t>
  </si>
  <si>
    <t>50%,10%,50%</t>
  </si>
  <si>
    <t>50%,10%,90%</t>
  </si>
  <si>
    <t>50%,50%,10%</t>
  </si>
  <si>
    <t>50%,50%,50%</t>
  </si>
  <si>
    <t>50%,50%,90%</t>
  </si>
  <si>
    <t>50%,90%,10%</t>
  </si>
  <si>
    <t>50%,90%,50%</t>
  </si>
  <si>
    <t>50%,90%,90%</t>
  </si>
  <si>
    <t>90%,10%,10%</t>
  </si>
  <si>
    <t>90%,10%,50%</t>
  </si>
  <si>
    <t>90%,10%,90%</t>
  </si>
  <si>
    <t>90%,50%,10%</t>
  </si>
  <si>
    <t>90%,50%,50%</t>
  </si>
  <si>
    <t>90%,50%,90%</t>
  </si>
  <si>
    <t>90%,90%,10%</t>
  </si>
  <si>
    <t>90%,90%,50%</t>
  </si>
  <si>
    <t>90%,90%,90%</t>
  </si>
  <si>
    <t>pctTime</t>
  </si>
  <si>
    <t>pctLoc</t>
  </si>
  <si>
    <t>pctConf</t>
  </si>
  <si>
    <t>Rugged Mountains</t>
  </si>
  <si>
    <t>Continental Subtropical</t>
  </si>
  <si>
    <t>Maritime Subtropical</t>
  </si>
  <si>
    <t>Continental Temperate</t>
  </si>
  <si>
    <t>Maritime Temperate, land</t>
  </si>
  <si>
    <t>Maritime Temperate, sea</t>
  </si>
  <si>
    <r>
      <t>Pt(dBm</t>
    </r>
    <r>
      <rPr>
        <i/>
        <sz val="8"/>
        <rFont val="Arial"/>
        <family val="2"/>
      </rPr>
      <t>)</t>
    </r>
  </si>
  <si>
    <t>Pr(dBm/MHz)</t>
  </si>
  <si>
    <t>ITU-R</t>
  </si>
  <si>
    <t/>
  </si>
  <si>
    <t>Parabolic</t>
  </si>
  <si>
    <t>ATCRBSg</t>
  </si>
  <si>
    <t>DMEg</t>
  </si>
  <si>
    <t>DMEa</t>
  </si>
  <si>
    <t>ATCRBSa</t>
  </si>
  <si>
    <t>MLSa</t>
  </si>
  <si>
    <t>Spacing</t>
  </si>
  <si>
    <t>Original</t>
  </si>
  <si>
    <t>Improved</t>
  </si>
  <si>
    <t>10 meter</t>
  </si>
  <si>
    <t>Dipole Array</t>
  </si>
  <si>
    <t>trace</t>
  </si>
  <si>
    <t>Marine Radar</t>
  </si>
  <si>
    <t>TIREM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</si>
</sst>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  <numFmt numFmtId="166" formatCode="0.0000_);\(0.0000\)"/>
    <numFmt numFmtId="167" formatCode="0.0000"/>
    <numFmt numFmtId="168" formatCode="m/d/yyyy"/>
    <numFmt numFmtId="169" formatCode="0.0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i/>
      <sz val="7"/>
      <name val="Arial"/>
      <family val="2"/>
    </font>
    <font>
      <sz val="9.5"/>
      <name val="Arial"/>
      <family val="2"/>
    </font>
    <font>
      <b/>
      <sz val="10"/>
      <color indexed="9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b/>
      <vertAlign val="superscript"/>
      <sz val="8"/>
      <color indexed="9"/>
      <name val="Arial"/>
      <family val="2"/>
    </font>
    <font>
      <vertAlign val="subscript"/>
      <sz val="7"/>
      <name val="Arial Narrow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NumberFormat="1" applyFont="1" applyAlignment="1" applyProtection="1" quotePrefix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NumberForma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 quotePrefix="1">
      <alignment/>
      <protection locked="0"/>
    </xf>
    <xf numFmtId="0" fontId="0" fillId="0" borderId="4" xfId="0" applyBorder="1" applyAlignment="1" applyProtection="1" quotePrefix="1">
      <alignment/>
      <protection locked="0"/>
    </xf>
    <xf numFmtId="0" fontId="0" fillId="0" borderId="5" xfId="0" applyBorder="1" applyAlignment="1" applyProtection="1" quotePrefix="1">
      <alignment/>
      <protection locked="0"/>
    </xf>
    <xf numFmtId="0" fontId="0" fillId="0" borderId="6" xfId="0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 quotePrefix="1">
      <alignment/>
      <protection locked="0"/>
    </xf>
    <xf numFmtId="11" fontId="0" fillId="2" borderId="1" xfId="0" applyNumberForma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/>
    </xf>
    <xf numFmtId="0" fontId="0" fillId="0" borderId="7" xfId="0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top"/>
      <protection locked="0"/>
    </xf>
    <xf numFmtId="2" fontId="0" fillId="0" borderId="8" xfId="0" applyNumberForma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 vertical="top"/>
      <protection/>
    </xf>
    <xf numFmtId="0" fontId="9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 wrapText="1"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right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3" borderId="1" xfId="0" applyNumberFormat="1" applyFill="1" applyBorder="1" applyAlignment="1" applyProtection="1">
      <alignment/>
      <protection locked="0"/>
    </xf>
    <xf numFmtId="165" fontId="0" fillId="2" borderId="1" xfId="0" applyNumberFormat="1" applyFill="1" applyBorder="1" applyAlignment="1" applyProtection="1">
      <alignment/>
      <protection locked="0"/>
    </xf>
    <xf numFmtId="165" fontId="0" fillId="0" borderId="6" xfId="0" applyNumberFormat="1" applyFill="1" applyBorder="1" applyAlignment="1" applyProtection="1" quotePrefix="1">
      <alignment/>
      <protection/>
    </xf>
    <xf numFmtId="2" fontId="0" fillId="0" borderId="6" xfId="0" applyNumberFormat="1" applyFill="1" applyBorder="1" applyAlignment="1" applyProtection="1" quotePrefix="1">
      <alignment/>
      <protection/>
    </xf>
    <xf numFmtId="0" fontId="0" fillId="2" borderId="1" xfId="0" applyNumberFormat="1" applyFill="1" applyBorder="1" applyAlignment="1" applyProtection="1" quotePrefix="1">
      <alignment/>
      <protection locked="0"/>
    </xf>
    <xf numFmtId="0" fontId="7" fillId="0" borderId="0" xfId="0" applyFont="1" applyBorder="1" applyAlignment="1" applyProtection="1" quotePrefix="1">
      <alignment/>
      <protection/>
    </xf>
    <xf numFmtId="0" fontId="10" fillId="0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 quotePrefix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0" fillId="0" borderId="6" xfId="0" applyNumberFormat="1" applyFill="1" applyBorder="1" applyAlignment="1" applyProtection="1" quotePrefix="1">
      <alignment/>
      <protection/>
    </xf>
    <xf numFmtId="0" fontId="0" fillId="0" borderId="4" xfId="0" applyNumberFormat="1" applyFill="1" applyBorder="1" applyAlignment="1" applyProtection="1">
      <alignment/>
      <protection/>
    </xf>
    <xf numFmtId="0" fontId="20" fillId="2" borderId="1" xfId="0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[ILS Localizer]
110 MHz, Gr=0dBi, No=-114dBW/m2/0.032MHz,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4665063"/>
        <c:axId val="64876704"/>
      </c:scatterChart>
      <c:valAx>
        <c:axId val="14665063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4876704"/>
        <c:crossesAt val="-40"/>
        <c:crossBetween val="midCat"/>
        <c:dispUnits/>
        <c:majorUnit val="10"/>
      </c:valAx>
      <c:valAx>
        <c:axId val="64876704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65063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RINGS (Rin=0.01km) [MLS]
5.05 GHz, Gr=0dBi, No=-89dBW/m2/0.15MHz, radius=12km, Pt=-71dBW/MHz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UWBRings!#REF!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UWBRings!$F$24:$F$28</c:f>
              <c:numCache/>
            </c:numRef>
          </c:xVal>
          <c:yVal>
            <c:numRef>
              <c:f>UWBRings!#REF!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019425"/>
        <c:axId val="20521642"/>
      </c:scatterChart>
      <c:valAx>
        <c:axId val="47019425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Emitters/km^2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521642"/>
        <c:crossesAt val="-65"/>
        <c:crossBetween val="midCat"/>
        <c:dispUnits/>
        <c:majorUnit val="10"/>
      </c:valAx>
      <c:valAx>
        <c:axId val="20521642"/>
        <c:scaling>
          <c:orientation val="minMax"/>
          <c:max val="-5"/>
          <c:min val="-6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I/N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19425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5050MHz ITM/Average Ground/Continental Temperate/Flat/50%,50%,50% Gr=5dBi vbw=38 MLSa Nadir Rin=.01km Rout=20km NF=10dB Losses=5dB tranht=2m Iagg+Isngl I/N=-22dB</a:t>
            </a:r>
          </a:p>
        </c:rich>
      </c:tx>
      <c:layout>
        <c:manualLayout>
          <c:xMode val="factor"/>
          <c:yMode val="factor"/>
          <c:x val="-0.02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7275"/>
          <c:w val="0.8695"/>
          <c:h val="0.86375"/>
        </c:manualLayout>
      </c:layout>
      <c:scatterChart>
        <c:scatterStyle val="lineMarker"/>
        <c:varyColors val="0"/>
        <c:ser>
          <c:idx val="4"/>
          <c:order val="0"/>
          <c:tx>
            <c:strRef>
              <c:f>UWBRings!$G$23</c:f>
              <c:strCache>
                <c:ptCount val="1"/>
                <c:pt idx="0">
                  <c:v>0.03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UWBRings!$G$24:$G$28</c:f>
              <c:numCache/>
            </c:numRef>
          </c:yVal>
          <c:smooth val="0"/>
        </c:ser>
        <c:ser>
          <c:idx val="7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UWBRings!$F$24:$F$28</c:f>
              <c:numCache/>
            </c:numRef>
          </c:xVal>
          <c:yVal>
            <c:numRef>
              <c:f>UWBRings!$A$34:$A$38</c:f>
              <c:numCache/>
            </c:numRef>
          </c:yVal>
          <c:smooth val="0"/>
        </c:ser>
        <c:ser>
          <c:idx val="0"/>
          <c:order val="2"/>
          <c:tx>
            <c:strRef>
              <c:f>UWBRings!$H$23</c:f>
              <c:strCache>
                <c:ptCount val="1"/>
                <c:pt idx="0">
                  <c:v>0.5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UWBRings!$H$24:$H$28</c:f>
              <c:numCache/>
            </c:numRef>
          </c:yVal>
          <c:smooth val="0"/>
        </c:ser>
        <c:ser>
          <c:idx val="1"/>
          <c:order val="3"/>
          <c:tx>
            <c:strRef>
              <c:f>UWBRings!$I$23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UWBRings!$I$24:$I$28</c:f>
              <c:numCache/>
            </c:numRef>
          </c:yVal>
          <c:smooth val="0"/>
        </c:ser>
        <c:ser>
          <c:idx val="2"/>
          <c:order val="4"/>
          <c:tx>
            <c:strRef>
              <c:f>UWBRings!$J$23</c:f>
              <c:strCache>
                <c:ptCount val="1"/>
                <c:pt idx="0">
                  <c:v>6.1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UWBRings!$F$24:$F$28</c:f>
              <c:numCache/>
            </c:numRef>
          </c:xVal>
          <c:yVal>
            <c:numRef>
              <c:f>UWBRings!$J$24:$J$28</c:f>
              <c:numCache/>
            </c:numRef>
          </c:yVal>
          <c:smooth val="0"/>
        </c:ser>
        <c:axId val="50477051"/>
        <c:axId val="51640276"/>
      </c:scatterChart>
      <c:valAx>
        <c:axId val="50477051"/>
        <c:scaling>
          <c:logBase val="10"/>
          <c:orientation val="minMax"/>
          <c:max val="1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Active Emitters/km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1640276"/>
        <c:crossesAt val="-75"/>
        <c:crossBetween val="midCat"/>
        <c:dispUnits/>
        <c:majorUnit val="10"/>
      </c:valAx>
      <c:valAx>
        <c:axId val="51640276"/>
        <c:scaling>
          <c:orientation val="minMax"/>
          <c:max val="-25"/>
          <c:min val="-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MAX EIRP (dBm/MHz)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7705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75"/>
          <c:y val="0.08175"/>
          <c:w val="0.1185"/>
          <c:h val="0.67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</cdr:x>
      <cdr:y>0.015</cdr:y>
    </cdr:from>
    <cdr:to>
      <cdr:x>-536870.362</cdr:x>
      <cdr:y>-536870.897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0.56175</cdr:x>
      <cdr:y>0.023</cdr:y>
    </cdr:from>
    <cdr:to>
      <cdr:x>-536870.35025</cdr:x>
      <cdr:y>-536870.889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0.8715</cdr:x>
      <cdr:y>0.08375</cdr:y>
    </cdr:from>
    <cdr:to>
      <cdr:x>1</cdr:x>
      <cdr:y>0.15025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00025"/>
          <a:ext cx="6953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 (km)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6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2" name="Chart 7"/>
        <xdr:cNvGraphicFramePr/>
      </xdr:nvGraphicFramePr>
      <xdr:xfrm>
        <a:off x="3886200" y="35433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</xdr:col>
      <xdr:colOff>123825</xdr:colOff>
      <xdr:row>7</xdr:row>
      <xdr:rowOff>123825</xdr:rowOff>
    </xdr:from>
    <xdr:to>
      <xdr:col>13</xdr:col>
      <xdr:colOff>266700</xdr:colOff>
      <xdr:row>21</xdr:row>
      <xdr:rowOff>152400</xdr:rowOff>
    </xdr:to>
    <xdr:graphicFrame>
      <xdr:nvGraphicFramePr>
        <xdr:cNvPr id="3" name="Chart 1"/>
        <xdr:cNvGraphicFramePr/>
      </xdr:nvGraphicFramePr>
      <xdr:xfrm>
        <a:off x="1952625" y="1257300"/>
        <a:ext cx="54102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image" Target="../media/image1.png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0"/>
  <sheetViews>
    <sheetView showGridLines="0"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8.00390625" style="5" customWidth="1"/>
    <col min="3" max="10" width="7.7109375" style="3" customWidth="1"/>
    <col min="11" max="11" width="9.57421875" style="3" customWidth="1"/>
    <col min="12" max="14" width="7.7109375" style="3" customWidth="1"/>
    <col min="15" max="15" width="9.28125" style="3" bestFit="1" customWidth="1"/>
    <col min="16" max="16" width="10.140625" style="3" customWidth="1"/>
    <col min="17" max="22" width="9.140625" style="6" hidden="1" customWidth="1"/>
    <col min="23" max="23" width="8.00390625" style="6" hidden="1" customWidth="1"/>
    <col min="24" max="26" width="9.140625" style="6" hidden="1" customWidth="1"/>
    <col min="27" max="113" width="9.140625" style="6" customWidth="1"/>
    <col min="114" max="16384" width="9.140625" style="3" customWidth="1"/>
  </cols>
  <sheetData>
    <row r="1" spans="15:16" ht="8.25" customHeight="1" thickBot="1">
      <c r="O1" s="25"/>
      <c r="P1" s="6"/>
    </row>
    <row r="2" spans="1:26" ht="14.25" thickBot="1" thickTop="1">
      <c r="A2" s="1" t="s">
        <v>30</v>
      </c>
      <c r="B2" s="2" t="s">
        <v>84</v>
      </c>
      <c r="C2" s="6"/>
      <c r="D2" s="6"/>
      <c r="E2" s="6"/>
      <c r="F2" s="6"/>
      <c r="G2" s="6"/>
      <c r="H2" s="6"/>
      <c r="I2" s="11" t="s">
        <v>58</v>
      </c>
      <c r="J2" s="11" t="s">
        <v>57</v>
      </c>
      <c r="K2" s="6"/>
      <c r="L2" s="22"/>
      <c r="M2" s="6"/>
      <c r="O2" s="7"/>
      <c r="R2" s="6">
        <v>3</v>
      </c>
      <c r="S2" s="6">
        <v>1</v>
      </c>
      <c r="U2" s="6">
        <f>INDEX(Dielec,S2)</f>
        <v>15</v>
      </c>
      <c r="V2" s="6">
        <f>INDEX(Conduct,S2)</f>
        <v>0.005</v>
      </c>
      <c r="X2" s="6">
        <v>2</v>
      </c>
      <c r="Y2" s="6">
        <v>1</v>
      </c>
      <c r="Z2" s="10" t="b">
        <v>1</v>
      </c>
    </row>
    <row r="3" spans="1:26" ht="14.25" thickBot="1" thickTop="1">
      <c r="A3" s="7">
        <v>500</v>
      </c>
      <c r="B3" s="8">
        <v>3</v>
      </c>
      <c r="C3" s="6"/>
      <c r="D3" s="6"/>
      <c r="E3" s="6"/>
      <c r="F3" s="6"/>
      <c r="G3" s="23"/>
      <c r="H3" s="6"/>
      <c r="I3" s="58">
        <f>IF(ISNUMBER(J3),70*PI()*SQRT(0.55/10^(J3/10)),"")</f>
        <v>91.71265318131</v>
      </c>
      <c r="J3" s="8">
        <v>5</v>
      </c>
      <c r="K3" s="6"/>
      <c r="M3" s="69"/>
      <c r="N3" s="37" t="s">
        <v>48</v>
      </c>
      <c r="O3" s="70" t="s">
        <v>77</v>
      </c>
      <c r="R3" s="23" t="s">
        <v>149</v>
      </c>
      <c r="S3" s="23" t="s">
        <v>92</v>
      </c>
      <c r="T3" s="23"/>
      <c r="U3" s="23" t="s">
        <v>19</v>
      </c>
      <c r="V3" s="23" t="s">
        <v>20</v>
      </c>
      <c r="X3" s="23" t="s">
        <v>37</v>
      </c>
      <c r="Y3" s="23" t="s">
        <v>39</v>
      </c>
      <c r="Z3" s="33" t="s">
        <v>47</v>
      </c>
    </row>
    <row r="4" spans="1:26" ht="14.25" thickBot="1" thickTop="1">
      <c r="A4" s="57">
        <f>IF(AND(ISNUMBER(A3),ISNUMBER(B3)),-104.8+20*(LOG10(A3)+LOG10(B3)),"")</f>
        <v>-41.27817481888637</v>
      </c>
      <c r="B4" s="8"/>
      <c r="C4" s="6"/>
      <c r="D4" s="6"/>
      <c r="E4" s="16"/>
      <c r="F4" s="6"/>
      <c r="G4" s="23"/>
      <c r="H4" s="6"/>
      <c r="I4" s="7">
        <v>180</v>
      </c>
      <c r="J4" s="67">
        <f>IF(ISBLANK(I4),"",10*LOG10(0.55*((70*PI()/I4)^2)))</f>
        <v>-0.8568649529558694</v>
      </c>
      <c r="K4" s="6"/>
      <c r="M4" s="7">
        <v>38</v>
      </c>
      <c r="N4" s="67">
        <f>IF(AND(W10=1,NOT(AND(M3=360,M4=180))),IF(X2=1,10*LOG((4*PI()-10^(B9/10)*RADIANS(M3)*(SIN(RADIANS(M4/2))-SIN(RADIANS(-M4/2))))/(4*PI()-RADIANS(M3)*(SIN(RADIANS(M4/2))-SIN(RADIANS(-M4/2))))),IF(X2=2,10*LOG((2-10^(B9/10)*(1-COS(RADIANS(M4/2))))/(COS(RADIANS(M4/2))+1)),"")),"")</f>
      </c>
      <c r="O4" s="6"/>
      <c r="R4" s="6" t="s">
        <v>150</v>
      </c>
      <c r="S4" s="6" t="s">
        <v>14</v>
      </c>
      <c r="U4" s="6">
        <v>15</v>
      </c>
      <c r="V4" s="6">
        <v>0.005</v>
      </c>
      <c r="X4" s="6" t="s">
        <v>38</v>
      </c>
      <c r="Y4" s="6" t="s">
        <v>40</v>
      </c>
      <c r="Z4" s="10" t="b">
        <v>0</v>
      </c>
    </row>
    <row r="5" spans="1:26" ht="12.75" customHeight="1" thickBot="1" thickTop="1">
      <c r="A5" s="1" t="s">
        <v>10</v>
      </c>
      <c r="B5" s="8">
        <v>5050</v>
      </c>
      <c r="C5" s="6"/>
      <c r="D5" s="4"/>
      <c r="I5" s="9" t="s">
        <v>34</v>
      </c>
      <c r="J5" s="9" t="s">
        <v>46</v>
      </c>
      <c r="K5" s="19" t="s">
        <v>70</v>
      </c>
      <c r="L5" s="19" t="s">
        <v>89</v>
      </c>
      <c r="M5" s="62" t="s">
        <v>90</v>
      </c>
      <c r="N5" s="6"/>
      <c r="O5" s="34"/>
      <c r="R5" s="6" t="s">
        <v>151</v>
      </c>
      <c r="S5" s="6" t="s">
        <v>15</v>
      </c>
      <c r="U5" s="6">
        <v>4</v>
      </c>
      <c r="V5" s="6">
        <v>0.001</v>
      </c>
      <c r="X5" s="6" t="s">
        <v>59</v>
      </c>
      <c r="Y5" s="6" t="s">
        <v>1</v>
      </c>
      <c r="Z5" s="33" t="s">
        <v>48</v>
      </c>
    </row>
    <row r="6" spans="1:26" ht="12.75" customHeight="1" thickBot="1" thickTop="1">
      <c r="A6" s="1" t="s">
        <v>7</v>
      </c>
      <c r="B6" s="8">
        <v>0.01</v>
      </c>
      <c r="C6" s="6"/>
      <c r="D6" s="6"/>
      <c r="E6" s="6"/>
      <c r="F6" s="6"/>
      <c r="G6" s="6"/>
      <c r="H6" s="6"/>
      <c r="I6" s="8"/>
      <c r="J6" s="59">
        <v>10</v>
      </c>
      <c r="K6" s="59">
        <v>5</v>
      </c>
      <c r="L6" s="8"/>
      <c r="M6" s="8"/>
      <c r="N6" s="6"/>
      <c r="O6" s="6"/>
      <c r="R6" s="6" t="s">
        <v>152</v>
      </c>
      <c r="S6" s="6" t="s">
        <v>16</v>
      </c>
      <c r="U6" s="6">
        <v>25</v>
      </c>
      <c r="V6" s="6">
        <v>0.02</v>
      </c>
      <c r="X6" s="6" t="s">
        <v>76</v>
      </c>
      <c r="Y6" s="6" t="s">
        <v>41</v>
      </c>
      <c r="Z6" s="10">
        <v>1</v>
      </c>
    </row>
    <row r="7" spans="1:26" ht="12.75" customHeight="1" thickBot="1" thickTop="1">
      <c r="A7" s="1" t="s">
        <v>8</v>
      </c>
      <c r="B7" s="8">
        <v>20</v>
      </c>
      <c r="C7" s="6"/>
      <c r="D7" s="6"/>
      <c r="E7" s="6"/>
      <c r="F7" s="8">
        <v>-22</v>
      </c>
      <c r="G7" s="61">
        <v>-45.29512094886178</v>
      </c>
      <c r="H7" s="61">
        <v>0.029991993993024324</v>
      </c>
      <c r="I7" s="8">
        <v>2</v>
      </c>
      <c r="J7" s="68">
        <f>10*LOG(1.38E-23*290*1000000)+30+J6</f>
        <v>-103.97722915699808</v>
      </c>
      <c r="K7" s="18" t="s">
        <v>71</v>
      </c>
      <c r="L7" s="8">
        <v>0.15</v>
      </c>
      <c r="M7" s="18"/>
      <c r="N7" s="6"/>
      <c r="O7" s="6"/>
      <c r="S7" s="6" t="s">
        <v>17</v>
      </c>
      <c r="U7" s="6">
        <v>81</v>
      </c>
      <c r="V7" s="6">
        <v>0.01</v>
      </c>
      <c r="Z7" s="33" t="s">
        <v>53</v>
      </c>
    </row>
    <row r="8" spans="1:26" ht="18.75" customHeight="1" thickBot="1" thickTop="1">
      <c r="A8" s="41" t="s">
        <v>9</v>
      </c>
      <c r="B8" s="42">
        <f>IF(Z10=1,A4,B4)</f>
        <v>-41.27817481888637</v>
      </c>
      <c r="C8" s="43">
        <f>10^(B8/10)</f>
        <v>7.450450233358305E-05</v>
      </c>
      <c r="D8" s="6"/>
      <c r="E8" s="6"/>
      <c r="F8" s="18" t="s">
        <v>68</v>
      </c>
      <c r="G8" s="39" t="s">
        <v>79</v>
      </c>
      <c r="H8" s="39" t="s">
        <v>80</v>
      </c>
      <c r="I8" s="36" t="s">
        <v>78</v>
      </c>
      <c r="J8" s="38" t="s">
        <v>35</v>
      </c>
      <c r="K8" s="6"/>
      <c r="L8" s="18" t="s">
        <v>88</v>
      </c>
      <c r="N8" s="6"/>
      <c r="S8" s="6" t="s">
        <v>18</v>
      </c>
      <c r="U8" s="6">
        <v>81</v>
      </c>
      <c r="V8" s="6">
        <v>5</v>
      </c>
      <c r="X8" s="64" t="str">
        <f>INDEX(Pointing,X2)</f>
        <v>Nadir</v>
      </c>
      <c r="Z8" s="10">
        <v>1</v>
      </c>
    </row>
    <row r="9" spans="1:26" ht="12.75" customHeight="1" thickBot="1" thickTop="1">
      <c r="A9" s="41" t="s">
        <v>11</v>
      </c>
      <c r="B9" s="44">
        <f>IF(Z8=1,J3,J4)</f>
        <v>5</v>
      </c>
      <c r="C9" s="43">
        <f>10^(B9/10)</f>
        <v>3.1622776601683795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6">
        <f>10*LOG(500)</f>
        <v>26.989700043360187</v>
      </c>
      <c r="P9" s="43">
        <f>O9-10*LOG(L7)</f>
        <v>35.228787452803374</v>
      </c>
      <c r="S9" s="64" t="str">
        <f>INDEX(Ground,S2)</f>
        <v>Average Ground</v>
      </c>
      <c r="Z9" s="33" t="s">
        <v>49</v>
      </c>
    </row>
    <row r="10" spans="1:26" ht="12.75" customHeight="1" thickBot="1" thickTop="1">
      <c r="A10" s="41" t="s">
        <v>12</v>
      </c>
      <c r="B10" s="44">
        <f>M3</f>
        <v>0</v>
      </c>
      <c r="C10" s="43">
        <f>RADIANS(B10)</f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2" t="s">
        <v>139</v>
      </c>
      <c r="S10" s="6">
        <v>4</v>
      </c>
      <c r="U10" s="6">
        <v>3</v>
      </c>
      <c r="V10" s="6">
        <v>4</v>
      </c>
      <c r="W10" s="6">
        <v>6</v>
      </c>
      <c r="X10" s="6">
        <v>4</v>
      </c>
      <c r="Z10" s="10">
        <v>1</v>
      </c>
    </row>
    <row r="11" spans="1:26" ht="14.25" thickBot="1" thickTop="1">
      <c r="A11" s="41" t="s">
        <v>4</v>
      </c>
      <c r="B11" s="44">
        <f>IF(Z12=2,TRUNC(0.5+B18),TRUNC(0.5+PI()*B13*(B7^2-B6^2)))</f>
        <v>125664</v>
      </c>
      <c r="C11" s="40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v>3</v>
      </c>
      <c r="S11" s="23" t="s">
        <v>21</v>
      </c>
      <c r="T11" s="23"/>
      <c r="U11" s="23" t="s">
        <v>25</v>
      </c>
      <c r="V11" s="23" t="s">
        <v>28</v>
      </c>
      <c r="W11" s="23" t="s">
        <v>33</v>
      </c>
      <c r="X11" s="23" t="s">
        <v>42</v>
      </c>
      <c r="Y11" s="23"/>
      <c r="Z11" s="33" t="s">
        <v>50</v>
      </c>
    </row>
    <row r="12" spans="1:26" ht="13.5" thickTop="1">
      <c r="A12" s="41" t="s">
        <v>5</v>
      </c>
      <c r="B12" s="44">
        <f>IF(Z12=2,TRUNC(0.5+B11*C10/(2*PI())),TRUNC(0.5+0.5*B13*C10*(B7^2-B6^2)))</f>
        <v>0</v>
      </c>
      <c r="C12" s="44" t="e">
        <f>IF(AA12=2,TRUNC(0.5+C11*D10/(2*PI())),TRUNC(0.5+0.5*C13*D10*(C7^2-C6^2)))</f>
        <v>#VALUE!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2" t="s">
        <v>74</v>
      </c>
      <c r="S12" s="6" t="s">
        <v>22</v>
      </c>
      <c r="U12" s="24" t="s">
        <v>26</v>
      </c>
      <c r="V12" s="24" t="s">
        <v>29</v>
      </c>
      <c r="W12" s="6" t="s">
        <v>62</v>
      </c>
      <c r="X12" s="6" t="s">
        <v>43</v>
      </c>
      <c r="Z12" s="10">
        <v>1</v>
      </c>
    </row>
    <row r="13" spans="1:26" ht="15" thickBot="1">
      <c r="A13" s="41" t="s">
        <v>6</v>
      </c>
      <c r="B13" s="42">
        <f>IF(Z12=1,A17,2*B12/(C10*(B7^2-B6^2)))</f>
        <v>100</v>
      </c>
      <c r="C13" s="43" t="s">
        <v>81</v>
      </c>
      <c r="D13" s="6"/>
      <c r="E13" s="6"/>
      <c r="F13" s="6"/>
      <c r="G13" s="6"/>
      <c r="H13" s="6"/>
      <c r="I13" s="16"/>
      <c r="J13" s="6"/>
      <c r="K13" s="6"/>
      <c r="L13" s="6"/>
      <c r="M13" s="6"/>
      <c r="N13" s="6"/>
      <c r="S13" s="6" t="s">
        <v>23</v>
      </c>
      <c r="U13" s="24" t="s">
        <v>27</v>
      </c>
      <c r="V13" s="24" t="s">
        <v>156</v>
      </c>
      <c r="W13" s="6" t="s">
        <v>141</v>
      </c>
      <c r="X13" s="6" t="s">
        <v>44</v>
      </c>
      <c r="Z13" s="33" t="s">
        <v>51</v>
      </c>
    </row>
    <row r="14" spans="1:26" ht="12.75">
      <c r="A14" s="41" t="s">
        <v>2</v>
      </c>
      <c r="B14" s="44">
        <f>TRUNC(0.5+1+(B7-B6)*SQRT(B13))</f>
        <v>201</v>
      </c>
      <c r="C14" s="40"/>
      <c r="D14" s="6"/>
      <c r="E14" s="6"/>
      <c r="F14" s="22"/>
      <c r="G14" s="6"/>
      <c r="H14" s="22"/>
      <c r="I14" s="24"/>
      <c r="J14" s="6"/>
      <c r="K14" s="6"/>
      <c r="L14" s="6"/>
      <c r="M14" s="6"/>
      <c r="N14" s="6"/>
      <c r="S14" s="6" t="s">
        <v>24</v>
      </c>
      <c r="U14" s="24" t="s">
        <v>142</v>
      </c>
      <c r="V14" s="24" t="s">
        <v>21</v>
      </c>
      <c r="W14" s="6" t="s">
        <v>87</v>
      </c>
      <c r="X14" s="6" t="s">
        <v>45</v>
      </c>
      <c r="Z14" s="10">
        <f>10*LOG(290*1.38E-23)+60+30</f>
        <v>-113.97722915699805</v>
      </c>
    </row>
    <row r="15" spans="1:26" ht="13.5" thickBot="1">
      <c r="A15" s="41" t="s">
        <v>13</v>
      </c>
      <c r="B15" s="44">
        <f>1/SQRT(B13)</f>
        <v>0.1</v>
      </c>
      <c r="C15" s="44" t="e">
        <f>1/SQRT(C13)</f>
        <v>#VALUE!</v>
      </c>
      <c r="D15" s="6"/>
      <c r="E15" s="6"/>
      <c r="F15" s="6"/>
      <c r="G15" s="6"/>
      <c r="H15" s="25"/>
      <c r="I15" s="6"/>
      <c r="J15" s="6"/>
      <c r="K15" s="6"/>
      <c r="L15" s="6"/>
      <c r="M15" s="6"/>
      <c r="N15" s="6"/>
      <c r="S15" s="24" t="s">
        <v>142</v>
      </c>
      <c r="U15" s="64">
        <f>INDEX(City,U10)</f>
      </c>
      <c r="V15" s="6" t="s">
        <v>36</v>
      </c>
      <c r="W15" s="6" t="s">
        <v>146</v>
      </c>
      <c r="X15" s="6" t="s">
        <v>66</v>
      </c>
      <c r="Z15" s="33" t="s">
        <v>52</v>
      </c>
    </row>
    <row r="16" spans="1:26" ht="12.75" customHeight="1" thickBot="1" thickTop="1">
      <c r="A16" s="45" t="s">
        <v>82</v>
      </c>
      <c r="B16" s="46" t="s">
        <v>56</v>
      </c>
      <c r="C16" s="71" t="s">
        <v>56</v>
      </c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31">
        <v>2E-07</v>
      </c>
      <c r="R16" s="26"/>
      <c r="S16" s="64">
        <f>INDEX(Okumura,S10)</f>
      </c>
      <c r="T16" s="26"/>
      <c r="U16" s="26"/>
      <c r="V16" s="64" t="str">
        <f>INDEX(LossType,V10)</f>
        <v>ITM</v>
      </c>
      <c r="W16" s="6" t="s">
        <v>147</v>
      </c>
      <c r="X16" s="6" t="s">
        <v>67</v>
      </c>
      <c r="Y16" s="26"/>
      <c r="Z16" s="10" t="b">
        <v>0</v>
      </c>
    </row>
    <row r="17" spans="1:26" ht="12.75" customHeight="1" thickBot="1" thickTop="1">
      <c r="A17" s="43">
        <f>B17/0.004097</f>
        <v>100</v>
      </c>
      <c r="B17" s="54">
        <f>B22</f>
        <v>0.4097</v>
      </c>
      <c r="C17" s="40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2" t="s">
        <v>75</v>
      </c>
      <c r="R17" s="16"/>
      <c r="S17" s="6">
        <v>1</v>
      </c>
      <c r="T17" s="27"/>
      <c r="U17" s="16">
        <f>INDEX(DeltaH,S17)</f>
        <v>0</v>
      </c>
      <c r="V17" s="16"/>
      <c r="W17" s="6" t="s">
        <v>148</v>
      </c>
      <c r="X17" s="6" t="s">
        <v>69</v>
      </c>
      <c r="Y17" s="16"/>
      <c r="Z17" s="33" t="s">
        <v>60</v>
      </c>
    </row>
    <row r="18" spans="1:26" ht="12.75" customHeight="1" thickBot="1">
      <c r="A18" s="41" t="s">
        <v>55</v>
      </c>
      <c r="B18" s="54">
        <v>10000</v>
      </c>
      <c r="C18" s="40"/>
      <c r="D18" s="17"/>
      <c r="E18" s="6"/>
      <c r="F18" s="6"/>
      <c r="G18" s="23"/>
      <c r="H18" s="6"/>
      <c r="I18" s="6"/>
      <c r="J18" s="6"/>
      <c r="K18" s="6"/>
      <c r="L18" s="6"/>
      <c r="M18" s="6"/>
      <c r="N18" s="6"/>
      <c r="O18" s="67">
        <f>IF($Z$18,$P$9+$B$9-10*LOG(L($C$9,983.5710564/$B$5,0.006,$P$18*3280.839895,$O$11,RADIANS($M$4)/2,$O$16,IF($Z$20=1,TRUE,FALSE)))+$B$9,"")</f>
      </c>
      <c r="P18" s="43">
        <f>IF(Y2=1,IF(G29=1,G23,IF(G29=2,H23,IF(G29=3,I23,IF(G29=4,J23,)))),I6)</f>
        <v>0.03</v>
      </c>
      <c r="S18" s="23" t="s">
        <v>97</v>
      </c>
      <c r="U18" s="63" t="s">
        <v>91</v>
      </c>
      <c r="W18" s="6" t="s">
        <v>63</v>
      </c>
      <c r="X18" s="64" t="str">
        <f>INDEX(Mode,X10)</f>
        <v>EIRP[I/N]</v>
      </c>
      <c r="Z18" s="10" t="b">
        <v>0</v>
      </c>
    </row>
    <row r="19" spans="1:26" ht="12.75" customHeight="1" thickBot="1">
      <c r="A19" s="72" t="s">
        <v>3</v>
      </c>
      <c r="B19" s="60" t="s">
        <v>85</v>
      </c>
      <c r="C19" s="40"/>
      <c r="D19" s="6"/>
      <c r="E19" s="6"/>
      <c r="F19" s="6"/>
      <c r="G19" s="28"/>
      <c r="H19" s="6"/>
      <c r="I19" s="6"/>
      <c r="J19" s="6"/>
      <c r="K19" s="6"/>
      <c r="L19" s="6"/>
      <c r="M19" s="6"/>
      <c r="N19" s="6"/>
      <c r="O19" s="32" t="s">
        <v>140</v>
      </c>
      <c r="S19" s="6" t="s">
        <v>93</v>
      </c>
      <c r="U19" s="6">
        <v>0</v>
      </c>
      <c r="W19" s="6" t="s">
        <v>64</v>
      </c>
      <c r="Z19" s="33" t="s">
        <v>72</v>
      </c>
    </row>
    <row r="20" spans="1:26" ht="12.75" customHeight="1">
      <c r="A20" s="47"/>
      <c r="B20" s="48"/>
      <c r="C20" s="40"/>
      <c r="D20" s="6"/>
      <c r="E20" s="6"/>
      <c r="F20" s="6"/>
      <c r="G20" s="6"/>
      <c r="H20" s="16"/>
      <c r="I20" s="6"/>
      <c r="J20" s="6"/>
      <c r="K20" s="6"/>
      <c r="L20" s="6"/>
      <c r="M20" s="6"/>
      <c r="N20" s="6"/>
      <c r="O20" s="6"/>
      <c r="S20" s="6" t="s">
        <v>94</v>
      </c>
      <c r="U20" s="6">
        <v>30</v>
      </c>
      <c r="W20" s="6" t="s">
        <v>65</v>
      </c>
      <c r="Z20" s="10">
        <v>2</v>
      </c>
    </row>
    <row r="21" spans="1:26" ht="12.75" customHeight="1" thickBot="1">
      <c r="A21" s="45" t="s">
        <v>82</v>
      </c>
      <c r="B21" s="43" t="s">
        <v>56</v>
      </c>
      <c r="C21" s="40"/>
      <c r="D21" s="6"/>
      <c r="E21" s="6"/>
      <c r="F21" s="6"/>
      <c r="G21" s="6"/>
      <c r="H21" s="16"/>
      <c r="I21" s="6"/>
      <c r="J21" s="6"/>
      <c r="K21" s="6"/>
      <c r="L21" s="6"/>
      <c r="M21" s="6"/>
      <c r="N21" s="50" t="s">
        <v>1</v>
      </c>
      <c r="O21" s="44">
        <f>O22+10*LOG(1/O23)-Z14</f>
        <v>36.206016609801424</v>
      </c>
      <c r="S21" s="6" t="s">
        <v>95</v>
      </c>
      <c r="U21" s="6">
        <v>90</v>
      </c>
      <c r="W21" s="6" t="s">
        <v>144</v>
      </c>
      <c r="Z21" s="33" t="s">
        <v>73</v>
      </c>
    </row>
    <row r="22" spans="1:26" ht="13.5" thickBot="1">
      <c r="A22" s="54">
        <v>100</v>
      </c>
      <c r="B22" s="43">
        <f>$A$22*0.004097</f>
        <v>0.4097</v>
      </c>
      <c r="C22" s="40"/>
      <c r="D22" s="6"/>
      <c r="E22" s="6"/>
      <c r="F22" s="6"/>
      <c r="G22" s="35">
        <f>IF(AND($Z$18,$Y$2=1),$P$9+$B$9-10*LOG(L($C$9,983.5710564/$B$5,0.006,G$23*3280.839895,$O$11,RADIANS($M$4)/2,$O$16,IF($Z$20=1,TRUE,FALSE)))+$B$9,"")</f>
      </c>
      <c r="H22" s="35">
        <f>IF(AND($Z$18,$Y$2=1),$P$9+$B$9-10*LOG(L($C$9,983.5710564/$B$5,0.006,H$23*3280.839895,$O$11,RADIANS($M$4)/2,$O$16,IF($Z$20=1,TRUE,FALSE)))+$B$9,"")</f>
      </c>
      <c r="I22" s="35">
        <f>IF(AND($Z$18,$Y$2=1),$P$9+$B$9-10*LOG(L($C$9,983.5710564/$B$5,0.006,I$23*3280.839895,$O$11,RADIANS($M$4)/2,$O$16,IF($Z$20=1,TRUE,FALSE)))+$B$9,"")</f>
      </c>
      <c r="J22" s="35">
        <f>IF(AND($Z$18,$Y$2=1),$P$9+$B$9-10*LOG(L($C$9,983.5710564/$B$5,0.006,J$23*3280.839895,$O$11,RADIANS($M$4)/2,$O$16,IF($Z$20=1,TRUE,FALSE)))+$B$9,"")</f>
      </c>
      <c r="K22" s="6"/>
      <c r="L22" s="6"/>
      <c r="M22" s="6"/>
      <c r="N22" s="51" t="s">
        <v>0</v>
      </c>
      <c r="O22" s="53">
        <v>-83</v>
      </c>
      <c r="S22" s="6" t="s">
        <v>96</v>
      </c>
      <c r="U22" s="6">
        <v>200</v>
      </c>
      <c r="W22" s="6" t="s">
        <v>145</v>
      </c>
      <c r="Z22" s="10">
        <v>1</v>
      </c>
    </row>
    <row r="23" spans="1:26" ht="14.25" thickBot="1" thickTop="1">
      <c r="A23" s="45">
        <f>6378*ACOS(6378/(6378+B23))</f>
        <v>16.752050421739842</v>
      </c>
      <c r="B23" s="53">
        <v>0.022</v>
      </c>
      <c r="C23" s="40"/>
      <c r="D23" s="6"/>
      <c r="E23" s="6"/>
      <c r="F23" s="29"/>
      <c r="G23" s="55">
        <v>0.03</v>
      </c>
      <c r="H23" s="55">
        <v>0.5</v>
      </c>
      <c r="I23" s="55">
        <v>3</v>
      </c>
      <c r="J23" s="55">
        <v>6.1</v>
      </c>
      <c r="K23" s="17"/>
      <c r="L23" s="21"/>
      <c r="M23" s="21"/>
      <c r="N23" s="50" t="s">
        <v>32</v>
      </c>
      <c r="O23" s="53">
        <v>0.3</v>
      </c>
      <c r="Q23" s="16"/>
      <c r="S23" s="6" t="s">
        <v>133</v>
      </c>
      <c r="U23" s="6">
        <v>500</v>
      </c>
      <c r="W23" s="6" t="s">
        <v>143</v>
      </c>
      <c r="Z23" s="33" t="s">
        <v>86</v>
      </c>
    </row>
    <row r="24" spans="1:26" ht="14.25" thickBot="1" thickTop="1">
      <c r="A24" s="49" t="s">
        <v>61</v>
      </c>
      <c r="B24" s="49" t="s">
        <v>54</v>
      </c>
      <c r="C24" s="40"/>
      <c r="D24" s="25"/>
      <c r="E24" s="40">
        <v>5</v>
      </c>
      <c r="F24" s="55">
        <v>1</v>
      </c>
      <c r="G24" s="12">
        <v>-45.497372052958525</v>
      </c>
      <c r="H24" s="13">
        <v>-30.570167314087627</v>
      </c>
      <c r="I24" s="13">
        <v>-28.77874183732385</v>
      </c>
      <c r="J24" s="13">
        <v>-26.98665174239453</v>
      </c>
      <c r="K24" s="21"/>
      <c r="M24" s="21"/>
      <c r="N24" s="40"/>
      <c r="O24" s="40"/>
      <c r="S24" s="24" t="s">
        <v>142</v>
      </c>
      <c r="U24" s="24" t="s">
        <v>142</v>
      </c>
      <c r="W24" s="6" t="s">
        <v>155</v>
      </c>
      <c r="Z24" s="10" t="b">
        <v>0</v>
      </c>
    </row>
    <row r="25" spans="1:26" ht="14.25" thickBot="1" thickTop="1">
      <c r="A25" s="20"/>
      <c r="B25" s="21"/>
      <c r="C25" s="6"/>
      <c r="E25" s="6"/>
      <c r="F25" s="55">
        <v>10</v>
      </c>
      <c r="G25" s="14">
        <v>-46.9880864308582</v>
      </c>
      <c r="H25" s="15">
        <v>-40.57016731408763</v>
      </c>
      <c r="I25" s="15">
        <v>-38.77874183732388</v>
      </c>
      <c r="J25" s="15">
        <v>-36.98665174239453</v>
      </c>
      <c r="K25" s="21"/>
      <c r="L25" s="21"/>
      <c r="M25" s="21"/>
      <c r="N25" s="50" t="s">
        <v>1</v>
      </c>
      <c r="O25" s="44">
        <f>O26+10*LOG((299792458/O28/1000000)^2/(4*PI()))+30+10*LOG(1/O27)-Z14</f>
        <v>42.64219108897207</v>
      </c>
      <c r="S25" s="64" t="str">
        <f>INDEX(AltVariation,$S$17)</f>
        <v>Flat</v>
      </c>
      <c r="W25" s="6" t="s">
        <v>153</v>
      </c>
      <c r="Z25" s="33" t="s">
        <v>154</v>
      </c>
    </row>
    <row r="26" spans="1:26" ht="14.25" thickBot="1" thickTop="1">
      <c r="A26" s="20"/>
      <c r="B26" s="21"/>
      <c r="D26" s="25"/>
      <c r="E26" s="6"/>
      <c r="F26" s="55">
        <v>100</v>
      </c>
      <c r="G26" s="14">
        <v>-52.077704843758056</v>
      </c>
      <c r="H26" s="15">
        <v>-50.57016731408763</v>
      </c>
      <c r="I26" s="15">
        <v>-48.77874183732388</v>
      </c>
      <c r="J26" s="15">
        <v>-46.986651742394514</v>
      </c>
      <c r="K26" s="21"/>
      <c r="L26" s="21"/>
      <c r="M26" s="21"/>
      <c r="N26" s="50" t="s">
        <v>83</v>
      </c>
      <c r="O26" s="53">
        <v>-114</v>
      </c>
      <c r="S26" s="6">
        <v>5</v>
      </c>
      <c r="U26" s="6">
        <f>INDEX(Refrac,S26)</f>
        <v>301</v>
      </c>
      <c r="V26" s="6">
        <v>14</v>
      </c>
      <c r="W26" s="64" t="str">
        <f>INDEX(Patterns,$W$10)</f>
        <v>MLSa</v>
      </c>
      <c r="X26" s="6">
        <f>INDEX(pctTime,V26)</f>
        <v>50</v>
      </c>
      <c r="Y26" s="6">
        <f>INDEX(pctLoc,V26)</f>
        <v>50</v>
      </c>
      <c r="Z26" s="6">
        <f>INDEX(pctConf,V26)</f>
        <v>50</v>
      </c>
    </row>
    <row r="27" spans="1:26" ht="14.25" thickBot="1" thickTop="1">
      <c r="A27" s="20"/>
      <c r="B27" s="21"/>
      <c r="D27" s="6"/>
      <c r="F27" s="55">
        <v>1000</v>
      </c>
      <c r="G27" s="14">
        <v>-62.07770484375806</v>
      </c>
      <c r="H27" s="15">
        <v>-60.57016731408761</v>
      </c>
      <c r="I27" s="15">
        <v>-58.778741837323864</v>
      </c>
      <c r="J27" s="15">
        <v>-56.986651742394514</v>
      </c>
      <c r="K27" s="21"/>
      <c r="L27" s="21"/>
      <c r="M27" s="65"/>
      <c r="N27" s="50" t="s">
        <v>32</v>
      </c>
      <c r="O27" s="53">
        <v>0.032</v>
      </c>
      <c r="S27" s="23" t="s">
        <v>98</v>
      </c>
      <c r="U27" s="23" t="s">
        <v>101</v>
      </c>
      <c r="V27" s="23" t="s">
        <v>102</v>
      </c>
      <c r="X27" s="23" t="s">
        <v>130</v>
      </c>
      <c r="Y27" s="23" t="s">
        <v>131</v>
      </c>
      <c r="Z27" s="23" t="s">
        <v>132</v>
      </c>
    </row>
    <row r="28" spans="1:26" ht="14.25" thickBot="1" thickTop="1">
      <c r="A28" s="20"/>
      <c r="B28" s="21"/>
      <c r="C28" s="6"/>
      <c r="D28" s="6"/>
      <c r="E28" s="6"/>
      <c r="F28" s="55">
        <v>10000</v>
      </c>
      <c r="G28" s="14">
        <v>-72.07770484375807</v>
      </c>
      <c r="H28" s="15">
        <v>-70.57016731408763</v>
      </c>
      <c r="I28" s="15">
        <v>-68.77874183732388</v>
      </c>
      <c r="J28" s="15">
        <v>-66.98665174239451</v>
      </c>
      <c r="K28" s="21"/>
      <c r="L28" s="21"/>
      <c r="M28" s="65"/>
      <c r="N28" s="52" t="s">
        <v>31</v>
      </c>
      <c r="O28" s="53">
        <v>110</v>
      </c>
      <c r="S28" s="6" t="s">
        <v>99</v>
      </c>
      <c r="U28" s="6">
        <v>360</v>
      </c>
      <c r="V28" s="6" t="s">
        <v>103</v>
      </c>
      <c r="X28" s="6">
        <v>10</v>
      </c>
      <c r="Y28" s="6">
        <v>10</v>
      </c>
      <c r="Z28" s="6">
        <v>10</v>
      </c>
    </row>
    <row r="29" spans="1:26" ht="13.5" thickTop="1">
      <c r="A29" s="20"/>
      <c r="B29" s="21"/>
      <c r="C29" s="6"/>
      <c r="D29" s="6"/>
      <c r="E29" s="6"/>
      <c r="F29" s="6"/>
      <c r="G29" s="40">
        <v>1</v>
      </c>
      <c r="H29" s="6"/>
      <c r="I29" s="6"/>
      <c r="J29" s="6"/>
      <c r="K29" s="21"/>
      <c r="L29" s="21"/>
      <c r="M29" s="21"/>
      <c r="N29" s="6"/>
      <c r="O29" s="6"/>
      <c r="P29" s="6"/>
      <c r="S29" s="6" t="s">
        <v>134</v>
      </c>
      <c r="U29" s="6">
        <v>320</v>
      </c>
      <c r="V29" s="6" t="s">
        <v>104</v>
      </c>
      <c r="X29" s="6">
        <v>10</v>
      </c>
      <c r="Y29" s="6">
        <v>10</v>
      </c>
      <c r="Z29" s="6">
        <v>50</v>
      </c>
    </row>
    <row r="30" spans="1:26" ht="12.75">
      <c r="A30" s="20"/>
      <c r="B30" s="2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S30" s="6" t="s">
        <v>135</v>
      </c>
      <c r="U30" s="6">
        <v>370</v>
      </c>
      <c r="V30" s="6" t="s">
        <v>105</v>
      </c>
      <c r="X30" s="6">
        <v>10</v>
      </c>
      <c r="Y30" s="6">
        <v>10</v>
      </c>
      <c r="Z30" s="6">
        <v>90</v>
      </c>
    </row>
    <row r="31" spans="1:26" ht="12.75">
      <c r="A31" s="20"/>
      <c r="B31" s="21"/>
      <c r="C31" s="6"/>
      <c r="D31" s="6"/>
      <c r="E31" s="6"/>
      <c r="F31" s="16"/>
      <c r="G31" s="16"/>
      <c r="H31" s="16"/>
      <c r="I31" s="16"/>
      <c r="J31" s="16"/>
      <c r="K31" s="16"/>
      <c r="L31" s="6"/>
      <c r="M31" s="6"/>
      <c r="N31" s="6"/>
      <c r="O31" s="6"/>
      <c r="P31" s="6"/>
      <c r="S31" s="6" t="s">
        <v>100</v>
      </c>
      <c r="U31" s="6">
        <v>280</v>
      </c>
      <c r="V31" s="6" t="s">
        <v>106</v>
      </c>
      <c r="X31" s="6">
        <v>10</v>
      </c>
      <c r="Y31" s="6">
        <v>50</v>
      </c>
      <c r="Z31" s="6">
        <v>10</v>
      </c>
    </row>
    <row r="32" spans="1:26" ht="12.75">
      <c r="A32" s="20"/>
      <c r="B32" s="21"/>
      <c r="C32" s="6"/>
      <c r="D32" s="6"/>
      <c r="E32" s="6"/>
      <c r="F32" s="16"/>
      <c r="G32" s="30"/>
      <c r="H32" s="30"/>
      <c r="I32" s="30"/>
      <c r="J32" s="30"/>
      <c r="K32" s="16"/>
      <c r="L32" s="6"/>
      <c r="M32" s="6"/>
      <c r="N32" s="6"/>
      <c r="O32" s="6"/>
      <c r="P32" s="6"/>
      <c r="S32" s="6" t="s">
        <v>136</v>
      </c>
      <c r="U32" s="6">
        <v>301</v>
      </c>
      <c r="V32" s="6" t="s">
        <v>107</v>
      </c>
      <c r="X32" s="6">
        <v>10</v>
      </c>
      <c r="Y32" s="6">
        <v>50</v>
      </c>
      <c r="Z32" s="6">
        <v>50</v>
      </c>
    </row>
    <row r="33" spans="1:26" ht="12.75">
      <c r="A33" s="20"/>
      <c r="B33" s="21"/>
      <c r="C33" s="6"/>
      <c r="D33" s="6"/>
      <c r="E33" s="6"/>
      <c r="F33" s="16"/>
      <c r="G33" s="30"/>
      <c r="H33" s="30"/>
      <c r="I33" s="30"/>
      <c r="J33" s="30"/>
      <c r="K33" s="16"/>
      <c r="L33" s="6"/>
      <c r="M33" s="6"/>
      <c r="N33" s="6"/>
      <c r="O33" s="6"/>
      <c r="P33" s="6"/>
      <c r="S33" s="6" t="s">
        <v>137</v>
      </c>
      <c r="U33" s="6">
        <v>320</v>
      </c>
      <c r="V33" s="6" t="s">
        <v>108</v>
      </c>
      <c r="X33" s="6">
        <v>10</v>
      </c>
      <c r="Y33" s="6">
        <v>50</v>
      </c>
      <c r="Z33" s="6">
        <v>90</v>
      </c>
    </row>
    <row r="34" spans="1:26" ht="12.75">
      <c r="A34" s="66">
        <v>-41.27817482</v>
      </c>
      <c r="B34" s="21"/>
      <c r="C34" s="6"/>
      <c r="D34" s="6"/>
      <c r="E34" s="6"/>
      <c r="F34" s="16"/>
      <c r="G34" s="30"/>
      <c r="H34" s="30"/>
      <c r="I34" s="30"/>
      <c r="J34" s="30"/>
      <c r="K34" s="16"/>
      <c r="L34" s="6"/>
      <c r="M34" s="6"/>
      <c r="N34" s="6"/>
      <c r="O34" s="6"/>
      <c r="P34" s="6"/>
      <c r="S34" s="6" t="s">
        <v>138</v>
      </c>
      <c r="U34" s="6">
        <v>350</v>
      </c>
      <c r="V34" s="6" t="s">
        <v>109</v>
      </c>
      <c r="X34" s="6">
        <v>10</v>
      </c>
      <c r="Y34" s="6">
        <v>90</v>
      </c>
      <c r="Z34" s="6">
        <v>10</v>
      </c>
    </row>
    <row r="35" spans="1:26" ht="12.75">
      <c r="A35" s="66">
        <v>-41.27817482</v>
      </c>
      <c r="B35" s="21"/>
      <c r="C35" s="6"/>
      <c r="D35" s="6"/>
      <c r="E35" s="6"/>
      <c r="F35" s="16"/>
      <c r="G35" s="30"/>
      <c r="H35" s="30"/>
      <c r="I35" s="30"/>
      <c r="J35" s="30"/>
      <c r="K35" s="16"/>
      <c r="L35" s="6"/>
      <c r="M35" s="6"/>
      <c r="N35" s="6"/>
      <c r="O35" s="6"/>
      <c r="P35" s="6"/>
      <c r="S35" s="24" t="s">
        <v>142</v>
      </c>
      <c r="U35" s="24" t="s">
        <v>142</v>
      </c>
      <c r="V35" s="6" t="s">
        <v>110</v>
      </c>
      <c r="X35" s="6">
        <v>10</v>
      </c>
      <c r="Y35" s="6">
        <v>90</v>
      </c>
      <c r="Z35" s="6">
        <v>50</v>
      </c>
    </row>
    <row r="36" spans="1:26" ht="12.75">
      <c r="A36" s="66">
        <v>-41.27817482</v>
      </c>
      <c r="B36" s="21"/>
      <c r="C36" s="6"/>
      <c r="D36" s="6"/>
      <c r="E36" s="6"/>
      <c r="F36" s="16"/>
      <c r="G36" s="30"/>
      <c r="H36" s="30"/>
      <c r="I36" s="30"/>
      <c r="J36" s="30"/>
      <c r="K36" s="16"/>
      <c r="L36" s="6"/>
      <c r="M36" s="6"/>
      <c r="N36" s="6"/>
      <c r="O36" s="6"/>
      <c r="P36" s="6"/>
      <c r="S36" s="64" t="str">
        <f>INDEX(Climate,$S$26)</f>
        <v>Continental Temperate</v>
      </c>
      <c r="V36" s="6" t="s">
        <v>111</v>
      </c>
      <c r="X36" s="6">
        <v>10</v>
      </c>
      <c r="Y36" s="6">
        <v>90</v>
      </c>
      <c r="Z36" s="6">
        <v>90</v>
      </c>
    </row>
    <row r="37" spans="1:26" ht="12.75">
      <c r="A37" s="66">
        <v>-41.27817482</v>
      </c>
      <c r="B37" s="21"/>
      <c r="C37" s="6"/>
      <c r="D37" s="6"/>
      <c r="E37" s="6"/>
      <c r="F37" s="17"/>
      <c r="G37" s="16"/>
      <c r="H37" s="16"/>
      <c r="I37" s="16"/>
      <c r="J37" s="16"/>
      <c r="K37" s="16"/>
      <c r="L37" s="6"/>
      <c r="M37" s="6"/>
      <c r="N37" s="6"/>
      <c r="O37" s="6"/>
      <c r="P37" s="6"/>
      <c r="V37" s="6" t="s">
        <v>112</v>
      </c>
      <c r="X37" s="6">
        <v>50</v>
      </c>
      <c r="Y37" s="6">
        <v>10</v>
      </c>
      <c r="Z37" s="6">
        <v>10</v>
      </c>
    </row>
    <row r="38" spans="1:26" ht="12.75">
      <c r="A38" s="66">
        <v>-41.27817482</v>
      </c>
      <c r="B38" s="21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V38" s="6" t="s">
        <v>113</v>
      </c>
      <c r="X38" s="6">
        <v>50</v>
      </c>
      <c r="Y38" s="6">
        <v>10</v>
      </c>
      <c r="Z38" s="6">
        <v>50</v>
      </c>
    </row>
    <row r="39" spans="1:26" ht="12.75">
      <c r="A39" s="20"/>
      <c r="B39" s="2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V39" s="6" t="s">
        <v>114</v>
      </c>
      <c r="X39" s="6">
        <v>50</v>
      </c>
      <c r="Y39" s="6">
        <v>10</v>
      </c>
      <c r="Z39" s="6">
        <v>90</v>
      </c>
    </row>
    <row r="40" spans="1:26" ht="12.75">
      <c r="A40" s="20"/>
      <c r="B40" s="21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V40" s="6" t="s">
        <v>115</v>
      </c>
      <c r="X40" s="6">
        <v>50</v>
      </c>
      <c r="Y40" s="6">
        <v>50</v>
      </c>
      <c r="Z40" s="6">
        <v>10</v>
      </c>
    </row>
    <row r="41" spans="1:26" ht="12.75">
      <c r="A41" s="20"/>
      <c r="B41" s="21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V41" s="6" t="s">
        <v>116</v>
      </c>
      <c r="X41" s="6">
        <v>50</v>
      </c>
      <c r="Y41" s="6">
        <v>50</v>
      </c>
      <c r="Z41" s="6">
        <v>50</v>
      </c>
    </row>
    <row r="42" spans="1:2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V42" s="6" t="s">
        <v>117</v>
      </c>
      <c r="X42" s="6">
        <v>50</v>
      </c>
      <c r="Y42" s="6">
        <v>50</v>
      </c>
      <c r="Z42" s="6">
        <v>90</v>
      </c>
    </row>
    <row r="43" spans="1:26" ht="12.75">
      <c r="A43" s="20"/>
      <c r="B43" s="21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V43" s="6" t="s">
        <v>118</v>
      </c>
      <c r="X43" s="6">
        <v>50</v>
      </c>
      <c r="Y43" s="6">
        <v>90</v>
      </c>
      <c r="Z43" s="6">
        <v>10</v>
      </c>
    </row>
    <row r="44" spans="1:26" ht="12.75">
      <c r="A44" s="20"/>
      <c r="B44" s="21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V44" s="6" t="s">
        <v>119</v>
      </c>
      <c r="X44" s="6">
        <v>50</v>
      </c>
      <c r="Y44" s="6">
        <v>90</v>
      </c>
      <c r="Z44" s="6">
        <v>50</v>
      </c>
    </row>
    <row r="45" spans="1:26" ht="12.75">
      <c r="A45" s="20"/>
      <c r="B45" s="21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V45" s="6" t="s">
        <v>120</v>
      </c>
      <c r="X45" s="6">
        <v>50</v>
      </c>
      <c r="Y45" s="6">
        <v>90</v>
      </c>
      <c r="Z45" s="6">
        <v>90</v>
      </c>
    </row>
    <row r="46" spans="1:26" ht="12.75">
      <c r="A46" s="20"/>
      <c r="B46" s="2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V46" s="6" t="s">
        <v>121</v>
      </c>
      <c r="X46" s="6">
        <v>90</v>
      </c>
      <c r="Y46" s="6">
        <v>10</v>
      </c>
      <c r="Z46" s="6">
        <v>10</v>
      </c>
    </row>
    <row r="47" spans="1:26" ht="12.75">
      <c r="A47" s="20"/>
      <c r="B47" s="21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V47" s="6" t="s">
        <v>122</v>
      </c>
      <c r="X47" s="6">
        <v>90</v>
      </c>
      <c r="Y47" s="6">
        <v>10</v>
      </c>
      <c r="Z47" s="6">
        <v>50</v>
      </c>
    </row>
    <row r="48" spans="1:26" ht="12.75">
      <c r="A48" s="20"/>
      <c r="B48" s="21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V48" s="6" t="s">
        <v>123</v>
      </c>
      <c r="X48" s="6">
        <v>90</v>
      </c>
      <c r="Y48" s="6">
        <v>10</v>
      </c>
      <c r="Z48" s="6">
        <v>90</v>
      </c>
    </row>
    <row r="49" spans="1:26" ht="12.75">
      <c r="A49" s="20"/>
      <c r="B49" s="21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V49" s="6" t="s">
        <v>124</v>
      </c>
      <c r="X49" s="6">
        <v>90</v>
      </c>
      <c r="Y49" s="6">
        <v>50</v>
      </c>
      <c r="Z49" s="6">
        <v>10</v>
      </c>
    </row>
    <row r="50" spans="1:26" ht="12.75">
      <c r="A50" s="20"/>
      <c r="B50" s="21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V50" s="6" t="s">
        <v>125</v>
      </c>
      <c r="X50" s="6">
        <v>90</v>
      </c>
      <c r="Y50" s="6">
        <v>50</v>
      </c>
      <c r="Z50" s="6">
        <v>50</v>
      </c>
    </row>
    <row r="51" spans="1:26" ht="12.75">
      <c r="A51" s="20"/>
      <c r="B51" s="21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V51" s="6" t="s">
        <v>126</v>
      </c>
      <c r="X51" s="6">
        <v>90</v>
      </c>
      <c r="Y51" s="6">
        <v>50</v>
      </c>
      <c r="Z51" s="6">
        <v>90</v>
      </c>
    </row>
    <row r="52" spans="1:26" ht="12.75">
      <c r="A52" s="20"/>
      <c r="B52" s="21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V52" s="6" t="s">
        <v>127</v>
      </c>
      <c r="X52" s="6">
        <v>90</v>
      </c>
      <c r="Y52" s="6">
        <v>90</v>
      </c>
      <c r="Z52" s="6">
        <v>10</v>
      </c>
    </row>
    <row r="53" spans="1:2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V53" s="6" t="s">
        <v>128</v>
      </c>
      <c r="X53" s="6">
        <v>90</v>
      </c>
      <c r="Y53" s="6">
        <v>90</v>
      </c>
      <c r="Z53" s="6">
        <v>50</v>
      </c>
    </row>
    <row r="54" spans="1:26" ht="12.75">
      <c r="A54" s="20"/>
      <c r="B54" s="21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V54" s="6" t="s">
        <v>129</v>
      </c>
      <c r="X54" s="6">
        <v>90</v>
      </c>
      <c r="Y54" s="6">
        <v>90</v>
      </c>
      <c r="Z54" s="6">
        <v>90</v>
      </c>
    </row>
    <row r="55" spans="1:26" ht="12.75">
      <c r="A55" s="20"/>
      <c r="B55" s="21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V55" s="24" t="s">
        <v>142</v>
      </c>
      <c r="X55" s="24" t="s">
        <v>142</v>
      </c>
      <c r="Y55" s="24" t="s">
        <v>142</v>
      </c>
      <c r="Z55" s="24" t="s">
        <v>142</v>
      </c>
    </row>
    <row r="56" spans="1:22" ht="12.75">
      <c r="A56" s="20"/>
      <c r="B56" s="21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V56" s="64" t="str">
        <f>INDEX(Reliability,$V$26)</f>
        <v>50%,50%,50%</v>
      </c>
    </row>
    <row r="57" spans="1:16" ht="12.75">
      <c r="A57" s="20"/>
      <c r="B57" s="2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20"/>
      <c r="B58" s="21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20"/>
      <c r="B60" s="2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20"/>
      <c r="B61" s="2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20"/>
      <c r="B62" s="2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20"/>
      <c r="B63" s="21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" s="6" customFormat="1" ht="12.75">
      <c r="A65" s="20"/>
      <c r="B65" s="21"/>
    </row>
    <row r="66" spans="1:2" s="6" customFormat="1" ht="12.75">
      <c r="A66" s="20"/>
      <c r="B66" s="21"/>
    </row>
    <row r="67" spans="1:2" s="6" customFormat="1" ht="12.75">
      <c r="A67" s="20"/>
      <c r="B67" s="21"/>
    </row>
    <row r="68" spans="1:2" s="6" customFormat="1" ht="12.75">
      <c r="A68" s="20"/>
      <c r="B68" s="21"/>
    </row>
    <row r="69" spans="1:2" s="6" customFormat="1" ht="12.75">
      <c r="A69" s="20"/>
      <c r="B69" s="21"/>
    </row>
    <row r="70" spans="1:2" s="6" customFormat="1" ht="12.75">
      <c r="A70" s="20"/>
      <c r="B70" s="21"/>
    </row>
    <row r="71" spans="1:2" s="6" customFormat="1" ht="12.75">
      <c r="A71" s="20"/>
      <c r="B71" s="21"/>
    </row>
    <row r="72" spans="1:2" s="6" customFormat="1" ht="12.75">
      <c r="A72" s="20"/>
      <c r="B72" s="21"/>
    </row>
    <row r="73" spans="1:2" s="6" customFormat="1" ht="12.75">
      <c r="A73" s="20"/>
      <c r="B73" s="21"/>
    </row>
    <row r="74" spans="1:2" s="6" customFormat="1" ht="12.75">
      <c r="A74" s="20"/>
      <c r="B74" s="21"/>
    </row>
    <row r="75" spans="1:2" s="6" customFormat="1" ht="12.75">
      <c r="A75" s="20"/>
      <c r="B75" s="21"/>
    </row>
    <row r="76" spans="1:2" s="6" customFormat="1" ht="12.75">
      <c r="A76" s="20"/>
      <c r="B76" s="21"/>
    </row>
    <row r="77" spans="1:2" s="6" customFormat="1" ht="12.75">
      <c r="A77" s="20"/>
      <c r="B77" s="21"/>
    </row>
    <row r="78" spans="1:2" s="6" customFormat="1" ht="12.75">
      <c r="A78" s="20"/>
      <c r="B78" s="21"/>
    </row>
    <row r="79" spans="1:2" s="6" customFormat="1" ht="12.75">
      <c r="A79" s="20"/>
      <c r="B79" s="21"/>
    </row>
    <row r="80" spans="1:2" s="6" customFormat="1" ht="12.75">
      <c r="A80" s="20"/>
      <c r="B80" s="21"/>
    </row>
    <row r="81" spans="1:2" s="6" customFormat="1" ht="12.75">
      <c r="A81" s="20"/>
      <c r="B81" s="21"/>
    </row>
    <row r="82" spans="1:2" s="6" customFormat="1" ht="12.75">
      <c r="A82" s="20"/>
      <c r="B82" s="21"/>
    </row>
    <row r="83" spans="1:2" s="6" customFormat="1" ht="12.75">
      <c r="A83" s="20"/>
      <c r="B83" s="21"/>
    </row>
    <row r="84" spans="1:2" s="6" customFormat="1" ht="12.75">
      <c r="A84" s="20"/>
      <c r="B84" s="21"/>
    </row>
    <row r="85" spans="1:2" s="6" customFormat="1" ht="12.75">
      <c r="A85" s="20"/>
      <c r="B85" s="21"/>
    </row>
    <row r="86" spans="1:2" s="6" customFormat="1" ht="12.75">
      <c r="A86" s="20"/>
      <c r="B86" s="21"/>
    </row>
    <row r="87" spans="1:2" s="6" customFormat="1" ht="12.75">
      <c r="A87" s="20"/>
      <c r="B87" s="21"/>
    </row>
    <row r="88" spans="1:2" s="6" customFormat="1" ht="12.75">
      <c r="A88" s="20"/>
      <c r="B88" s="21"/>
    </row>
    <row r="89" spans="1:2" s="6" customFormat="1" ht="12.75">
      <c r="A89" s="20"/>
      <c r="B89" s="21"/>
    </row>
    <row r="90" spans="1:2" s="6" customFormat="1" ht="12.75">
      <c r="A90" s="20"/>
      <c r="B90" s="21"/>
    </row>
    <row r="91" spans="1:2" s="6" customFormat="1" ht="12.75">
      <c r="A91" s="20"/>
      <c r="B91" s="21"/>
    </row>
    <row r="92" spans="1:2" s="6" customFormat="1" ht="12.75">
      <c r="A92" s="20"/>
      <c r="B92" s="21"/>
    </row>
    <row r="93" spans="1:2" s="6" customFormat="1" ht="12.75">
      <c r="A93" s="20"/>
      <c r="B93" s="21"/>
    </row>
    <row r="94" spans="1:2" s="6" customFormat="1" ht="12.75">
      <c r="A94" s="20"/>
      <c r="B94" s="21"/>
    </row>
    <row r="95" spans="1:2" s="6" customFormat="1" ht="12.75">
      <c r="A95" s="20"/>
      <c r="B95" s="21"/>
    </row>
    <row r="96" spans="1:2" s="6" customFormat="1" ht="12.75">
      <c r="A96" s="20"/>
      <c r="B96" s="21"/>
    </row>
    <row r="97" spans="1:2" s="6" customFormat="1" ht="12.75">
      <c r="A97" s="20"/>
      <c r="B97" s="21"/>
    </row>
    <row r="98" spans="1:2" s="6" customFormat="1" ht="12.75">
      <c r="A98" s="20"/>
      <c r="B98" s="21"/>
    </row>
    <row r="99" spans="1:2" s="6" customFormat="1" ht="12.75">
      <c r="A99" s="20"/>
      <c r="B99" s="21"/>
    </row>
    <row r="100" spans="1:2" s="6" customFormat="1" ht="12.75">
      <c r="A100" s="20"/>
      <c r="B100" s="21"/>
    </row>
    <row r="101" spans="1:2" s="6" customFormat="1" ht="12.75">
      <c r="A101" s="20"/>
      <c r="B101" s="21"/>
    </row>
    <row r="102" spans="1:2" s="6" customFormat="1" ht="12.75">
      <c r="A102" s="20"/>
      <c r="B102" s="21"/>
    </row>
    <row r="103" spans="1:2" s="6" customFormat="1" ht="12.75">
      <c r="A103" s="20"/>
      <c r="B103" s="21"/>
    </row>
    <row r="104" spans="1:2" s="6" customFormat="1" ht="12.75">
      <c r="A104" s="20"/>
      <c r="B104" s="21"/>
    </row>
    <row r="105" spans="1:2" s="6" customFormat="1" ht="12.75">
      <c r="A105" s="20"/>
      <c r="B105" s="21"/>
    </row>
    <row r="106" spans="1:2" s="6" customFormat="1" ht="12.75">
      <c r="A106" s="20"/>
      <c r="B106" s="21"/>
    </row>
    <row r="107" spans="1:2" s="6" customFormat="1" ht="12.75">
      <c r="A107" s="20"/>
      <c r="B107" s="21"/>
    </row>
    <row r="108" spans="1:2" s="6" customFormat="1" ht="12.75">
      <c r="A108" s="20"/>
      <c r="B108" s="21"/>
    </row>
    <row r="109" spans="1:2" s="6" customFormat="1" ht="12.75">
      <c r="A109" s="20"/>
      <c r="B109" s="21"/>
    </row>
    <row r="110" spans="1:2" s="6" customFormat="1" ht="12.75">
      <c r="A110" s="20"/>
      <c r="B110" s="21"/>
    </row>
    <row r="111" spans="1:2" s="6" customFormat="1" ht="12.75">
      <c r="A111" s="20"/>
      <c r="B111" s="21"/>
    </row>
    <row r="112" spans="1:2" s="6" customFormat="1" ht="12.75">
      <c r="A112" s="20"/>
      <c r="B112" s="21"/>
    </row>
    <row r="113" spans="1:2" s="6" customFormat="1" ht="12.75">
      <c r="A113" s="20"/>
      <c r="B113" s="21"/>
    </row>
    <row r="114" spans="1:2" s="6" customFormat="1" ht="12.75">
      <c r="A114" s="20"/>
      <c r="B114" s="21"/>
    </row>
    <row r="115" spans="1:2" s="6" customFormat="1" ht="12.75">
      <c r="A115" s="20"/>
      <c r="B115" s="21"/>
    </row>
    <row r="116" spans="1:2" s="6" customFormat="1" ht="12.75">
      <c r="A116" s="20"/>
      <c r="B116" s="21"/>
    </row>
    <row r="117" spans="1:2" s="6" customFormat="1" ht="12.75">
      <c r="A117" s="20"/>
      <c r="B117" s="21"/>
    </row>
    <row r="118" spans="1:2" s="6" customFormat="1" ht="12.75">
      <c r="A118" s="20"/>
      <c r="B118" s="21"/>
    </row>
    <row r="119" spans="1:2" s="6" customFormat="1" ht="12.75">
      <c r="A119" s="20"/>
      <c r="B119" s="21"/>
    </row>
    <row r="120" spans="1:2" s="6" customFormat="1" ht="12.75">
      <c r="A120" s="20"/>
      <c r="B120" s="21"/>
    </row>
    <row r="121" spans="1:2" s="6" customFormat="1" ht="12.75">
      <c r="A121" s="20"/>
      <c r="B121" s="21"/>
    </row>
    <row r="122" spans="1:2" s="6" customFormat="1" ht="12.75">
      <c r="A122" s="20"/>
      <c r="B122" s="21"/>
    </row>
    <row r="123" spans="1:2" s="6" customFormat="1" ht="12.75">
      <c r="A123" s="20"/>
      <c r="B123" s="21"/>
    </row>
    <row r="124" spans="1:2" s="6" customFormat="1" ht="12.75">
      <c r="A124" s="20"/>
      <c r="B124" s="21"/>
    </row>
    <row r="125" spans="1:2" s="6" customFormat="1" ht="12.75">
      <c r="A125" s="20"/>
      <c r="B125" s="21"/>
    </row>
    <row r="126" spans="1:2" s="6" customFormat="1" ht="12.75">
      <c r="A126" s="20"/>
      <c r="B126" s="21"/>
    </row>
    <row r="127" spans="1:2" s="6" customFormat="1" ht="12.75">
      <c r="A127" s="20"/>
      <c r="B127" s="21"/>
    </row>
    <row r="128" spans="1:2" s="6" customFormat="1" ht="12.75">
      <c r="A128" s="20"/>
      <c r="B128" s="21"/>
    </row>
    <row r="129" spans="1:2" s="6" customFormat="1" ht="12.75">
      <c r="A129" s="20"/>
      <c r="B129" s="21"/>
    </row>
    <row r="130" spans="1:2" s="6" customFormat="1" ht="12.75">
      <c r="A130" s="20"/>
      <c r="B130" s="21"/>
    </row>
    <row r="131" spans="1:2" s="6" customFormat="1" ht="12.75">
      <c r="A131" s="20"/>
      <c r="B131" s="21"/>
    </row>
    <row r="132" spans="1:2" s="6" customFormat="1" ht="12.75">
      <c r="A132" s="20"/>
      <c r="B132" s="21"/>
    </row>
    <row r="133" spans="1:2" s="6" customFormat="1" ht="12.75">
      <c r="A133" s="20"/>
      <c r="B133" s="21"/>
    </row>
    <row r="134" spans="1:2" s="6" customFormat="1" ht="12.75">
      <c r="A134" s="20"/>
      <c r="B134" s="21"/>
    </row>
    <row r="135" spans="1:2" s="6" customFormat="1" ht="12.75">
      <c r="A135" s="20"/>
      <c r="B135" s="21"/>
    </row>
    <row r="136" spans="1:2" s="6" customFormat="1" ht="12.75">
      <c r="A136" s="20"/>
      <c r="B136" s="21"/>
    </row>
    <row r="137" spans="1:2" s="6" customFormat="1" ht="12.75">
      <c r="A137" s="20"/>
      <c r="B137" s="21"/>
    </row>
    <row r="138" spans="1:2" s="6" customFormat="1" ht="12.75">
      <c r="A138" s="20"/>
      <c r="B138" s="21"/>
    </row>
    <row r="139" spans="1:2" s="6" customFormat="1" ht="12.75">
      <c r="A139" s="20"/>
      <c r="B139" s="21"/>
    </row>
    <row r="140" spans="1:2" s="6" customFormat="1" ht="12.75">
      <c r="A140" s="20"/>
      <c r="B140" s="21"/>
    </row>
    <row r="141" spans="1:2" s="6" customFormat="1" ht="12.75">
      <c r="A141" s="20"/>
      <c r="B141" s="21"/>
    </row>
    <row r="142" spans="1:2" s="6" customFormat="1" ht="12.75">
      <c r="A142" s="20"/>
      <c r="B142" s="21"/>
    </row>
    <row r="143" spans="1:2" s="6" customFormat="1" ht="12.75">
      <c r="A143" s="20"/>
      <c r="B143" s="21"/>
    </row>
    <row r="144" spans="1:2" s="6" customFormat="1" ht="12.75">
      <c r="A144" s="20"/>
      <c r="B144" s="21"/>
    </row>
    <row r="145" spans="1:2" s="6" customFormat="1" ht="12.75">
      <c r="A145" s="20"/>
      <c r="B145" s="21"/>
    </row>
    <row r="146" spans="1:2" s="6" customFormat="1" ht="12.75">
      <c r="A146" s="20"/>
      <c r="B146" s="21"/>
    </row>
    <row r="147" spans="1:2" s="6" customFormat="1" ht="12.75">
      <c r="A147" s="20"/>
      <c r="B147" s="21"/>
    </row>
    <row r="148" spans="1:2" s="6" customFormat="1" ht="12.75">
      <c r="A148" s="20"/>
      <c r="B148" s="21"/>
    </row>
    <row r="149" spans="1:2" s="6" customFormat="1" ht="12.75">
      <c r="A149" s="20"/>
      <c r="B149" s="21"/>
    </row>
    <row r="150" spans="1:2" s="6" customFormat="1" ht="12.75">
      <c r="A150" s="20"/>
      <c r="B150" s="21"/>
    </row>
    <row r="151" spans="1:2" s="6" customFormat="1" ht="12.75">
      <c r="A151" s="20"/>
      <c r="B151" s="21"/>
    </row>
    <row r="152" spans="1:2" s="6" customFormat="1" ht="12.75">
      <c r="A152" s="20"/>
      <c r="B152" s="21"/>
    </row>
    <row r="153" spans="1:2" s="6" customFormat="1" ht="12.75">
      <c r="A153" s="20"/>
      <c r="B153" s="21"/>
    </row>
    <row r="154" spans="1:2" s="6" customFormat="1" ht="12.75">
      <c r="A154" s="20"/>
      <c r="B154" s="21"/>
    </row>
    <row r="155" spans="1:2" s="6" customFormat="1" ht="12.75">
      <c r="A155" s="20"/>
      <c r="B155" s="21"/>
    </row>
    <row r="156" spans="1:2" s="6" customFormat="1" ht="12.75">
      <c r="A156" s="20"/>
      <c r="B156" s="21"/>
    </row>
    <row r="157" spans="1:2" s="6" customFormat="1" ht="12.75">
      <c r="A157" s="20"/>
      <c r="B157" s="21"/>
    </row>
    <row r="158" spans="1:2" s="6" customFormat="1" ht="12.75">
      <c r="A158" s="20"/>
      <c r="B158" s="21"/>
    </row>
    <row r="159" spans="1:2" s="6" customFormat="1" ht="12.75">
      <c r="A159" s="20"/>
      <c r="B159" s="21"/>
    </row>
    <row r="160" spans="1:2" s="6" customFormat="1" ht="12.75">
      <c r="A160" s="20"/>
      <c r="B160" s="21"/>
    </row>
    <row r="161" spans="1:2" s="6" customFormat="1" ht="12.75">
      <c r="A161" s="20"/>
      <c r="B161" s="21"/>
    </row>
    <row r="162" spans="1:2" s="6" customFormat="1" ht="12.75">
      <c r="A162" s="20"/>
      <c r="B162" s="21"/>
    </row>
    <row r="163" spans="1:2" s="6" customFormat="1" ht="12.75">
      <c r="A163" s="20"/>
      <c r="B163" s="21"/>
    </row>
    <row r="164" spans="1:2" s="6" customFormat="1" ht="12.75">
      <c r="A164" s="20"/>
      <c r="B164" s="21"/>
    </row>
    <row r="165" spans="1:2" s="6" customFormat="1" ht="12.75">
      <c r="A165" s="20"/>
      <c r="B165" s="21"/>
    </row>
    <row r="166" spans="1:2" s="6" customFormat="1" ht="12.75">
      <c r="A166" s="20"/>
      <c r="B166" s="21"/>
    </row>
    <row r="167" spans="1:2" s="6" customFormat="1" ht="12.75">
      <c r="A167" s="20"/>
      <c r="B167" s="21"/>
    </row>
    <row r="168" spans="1:2" s="6" customFormat="1" ht="12.75">
      <c r="A168" s="20"/>
      <c r="B168" s="21"/>
    </row>
    <row r="169" spans="1:2" s="6" customFormat="1" ht="12.75">
      <c r="A169" s="20"/>
      <c r="B169" s="21"/>
    </row>
    <row r="170" spans="1:2" s="6" customFormat="1" ht="12.75">
      <c r="A170" s="20"/>
      <c r="B170" s="21"/>
    </row>
    <row r="171" spans="1:2" s="6" customFormat="1" ht="12.75">
      <c r="A171" s="20"/>
      <c r="B171" s="21"/>
    </row>
    <row r="172" spans="1:2" s="6" customFormat="1" ht="12.75">
      <c r="A172" s="20"/>
      <c r="B172" s="21"/>
    </row>
    <row r="173" spans="1:2" s="6" customFormat="1" ht="12.75">
      <c r="A173" s="20"/>
      <c r="B173" s="21"/>
    </row>
    <row r="174" spans="1:2" s="6" customFormat="1" ht="12.75">
      <c r="A174" s="20"/>
      <c r="B174" s="21"/>
    </row>
    <row r="175" spans="1:2" s="6" customFormat="1" ht="12.75">
      <c r="A175" s="20"/>
      <c r="B175" s="21"/>
    </row>
    <row r="176" spans="1:2" s="6" customFormat="1" ht="12.75">
      <c r="A176" s="20"/>
      <c r="B176" s="21"/>
    </row>
    <row r="177" spans="1:2" s="6" customFormat="1" ht="12.75">
      <c r="A177" s="20"/>
      <c r="B177" s="21"/>
    </row>
    <row r="178" spans="1:2" s="6" customFormat="1" ht="12.75">
      <c r="A178" s="20"/>
      <c r="B178" s="21"/>
    </row>
    <row r="179" spans="1:2" s="6" customFormat="1" ht="12.75">
      <c r="A179" s="20"/>
      <c r="B179" s="21"/>
    </row>
    <row r="180" spans="1:2" s="6" customFormat="1" ht="12.75">
      <c r="A180" s="20"/>
      <c r="B180" s="21"/>
    </row>
    <row r="181" spans="1:2" s="6" customFormat="1" ht="12.75">
      <c r="A181" s="20"/>
      <c r="B181" s="21"/>
    </row>
    <row r="182" spans="1:2" s="6" customFormat="1" ht="12.75">
      <c r="A182" s="20"/>
      <c r="B182" s="21"/>
    </row>
    <row r="183" spans="1:2" s="6" customFormat="1" ht="12.75">
      <c r="A183" s="20"/>
      <c r="B183" s="21"/>
    </row>
    <row r="184" spans="1:2" s="6" customFormat="1" ht="12.75">
      <c r="A184" s="20"/>
      <c r="B184" s="21"/>
    </row>
    <row r="185" spans="1:2" s="6" customFormat="1" ht="12.75">
      <c r="A185" s="20"/>
      <c r="B185" s="21"/>
    </row>
    <row r="186" spans="1:2" s="6" customFormat="1" ht="12.75">
      <c r="A186" s="20"/>
      <c r="B186" s="21"/>
    </row>
    <row r="187" spans="1:2" s="6" customFormat="1" ht="12.75">
      <c r="A187" s="20"/>
      <c r="B187" s="21"/>
    </row>
    <row r="188" spans="1:2" s="6" customFormat="1" ht="12.75">
      <c r="A188" s="20"/>
      <c r="B188" s="21"/>
    </row>
    <row r="189" spans="1:2" s="6" customFormat="1" ht="12.75">
      <c r="A189" s="20"/>
      <c r="B189" s="21"/>
    </row>
    <row r="190" spans="1:2" s="6" customFormat="1" ht="12.75">
      <c r="A190" s="20"/>
      <c r="B190" s="21"/>
    </row>
    <row r="191" spans="1:2" s="6" customFormat="1" ht="12.75">
      <c r="A191" s="20"/>
      <c r="B191" s="21"/>
    </row>
    <row r="192" spans="1:2" s="6" customFormat="1" ht="12.75">
      <c r="A192" s="20"/>
      <c r="B192" s="21"/>
    </row>
    <row r="193" spans="1:2" s="6" customFormat="1" ht="12.75">
      <c r="A193" s="20"/>
      <c r="B193" s="21"/>
    </row>
    <row r="194" spans="1:2" s="6" customFormat="1" ht="12.75">
      <c r="A194" s="20"/>
      <c r="B194" s="21"/>
    </row>
    <row r="195" spans="1:2" s="6" customFormat="1" ht="12.75">
      <c r="A195" s="20"/>
      <c r="B195" s="21"/>
    </row>
    <row r="196" spans="1:2" s="6" customFormat="1" ht="12.75">
      <c r="A196" s="20"/>
      <c r="B196" s="21"/>
    </row>
    <row r="197" spans="1:2" s="6" customFormat="1" ht="12.75">
      <c r="A197" s="20"/>
      <c r="B197" s="21"/>
    </row>
    <row r="198" spans="1:2" s="6" customFormat="1" ht="12.75">
      <c r="A198" s="20"/>
      <c r="B198" s="21"/>
    </row>
    <row r="199" spans="1:2" s="6" customFormat="1" ht="12.75">
      <c r="A199" s="20"/>
      <c r="B199" s="21"/>
    </row>
    <row r="200" spans="1:2" s="6" customFormat="1" ht="12.75">
      <c r="A200" s="20"/>
      <c r="B200" s="21"/>
    </row>
    <row r="201" spans="1:2" s="6" customFormat="1" ht="12.75">
      <c r="A201" s="20"/>
      <c r="B201" s="21"/>
    </row>
    <row r="202" spans="1:2" s="6" customFormat="1" ht="12.75">
      <c r="A202" s="20"/>
      <c r="B202" s="21"/>
    </row>
    <row r="203" spans="1:2" s="6" customFormat="1" ht="12.75">
      <c r="A203" s="20"/>
      <c r="B203" s="21"/>
    </row>
    <row r="204" spans="1:2" s="6" customFormat="1" ht="12.75">
      <c r="A204" s="20"/>
      <c r="B204" s="21"/>
    </row>
    <row r="205" spans="1:2" s="6" customFormat="1" ht="12.75">
      <c r="A205" s="20"/>
      <c r="B205" s="21"/>
    </row>
    <row r="206" spans="1:2" s="6" customFormat="1" ht="12.75">
      <c r="A206" s="20"/>
      <c r="B206" s="21"/>
    </row>
    <row r="207" spans="1:2" s="6" customFormat="1" ht="12.75">
      <c r="A207" s="20"/>
      <c r="B207" s="21"/>
    </row>
    <row r="208" spans="1:2" s="6" customFormat="1" ht="12.75">
      <c r="A208" s="20"/>
      <c r="B208" s="21"/>
    </row>
    <row r="209" spans="1:2" s="6" customFormat="1" ht="12.75">
      <c r="A209" s="20"/>
      <c r="B209" s="21"/>
    </row>
    <row r="210" spans="1:2" s="6" customFormat="1" ht="12.75">
      <c r="A210" s="20"/>
      <c r="B210" s="21"/>
    </row>
    <row r="211" spans="1:2" s="6" customFormat="1" ht="12.75">
      <c r="A211" s="20"/>
      <c r="B211" s="21"/>
    </row>
    <row r="212" spans="1:2" s="6" customFormat="1" ht="12.75">
      <c r="A212" s="20"/>
      <c r="B212" s="21"/>
    </row>
    <row r="213" spans="1:2" s="6" customFormat="1" ht="12.75">
      <c r="A213" s="20"/>
      <c r="B213" s="21"/>
    </row>
    <row r="214" spans="1:2" s="6" customFormat="1" ht="12.75">
      <c r="A214" s="20"/>
      <c r="B214" s="21"/>
    </row>
    <row r="215" spans="1:2" s="6" customFormat="1" ht="12.75">
      <c r="A215" s="20"/>
      <c r="B215" s="21"/>
    </row>
    <row r="216" spans="1:2" s="6" customFormat="1" ht="12.75">
      <c r="A216" s="20"/>
      <c r="B216" s="21"/>
    </row>
    <row r="217" spans="1:2" s="6" customFormat="1" ht="12.75">
      <c r="A217" s="20"/>
      <c r="B217" s="21"/>
    </row>
    <row r="218" spans="1:2" s="6" customFormat="1" ht="12.75">
      <c r="A218" s="20"/>
      <c r="B218" s="21"/>
    </row>
    <row r="219" spans="1:2" s="6" customFormat="1" ht="12.75">
      <c r="A219" s="20"/>
      <c r="B219" s="21"/>
    </row>
    <row r="220" spans="1:2" s="6" customFormat="1" ht="12.75">
      <c r="A220" s="20"/>
      <c r="B220" s="21"/>
    </row>
    <row r="221" spans="1:2" s="6" customFormat="1" ht="12.75">
      <c r="A221" s="20"/>
      <c r="B221" s="21"/>
    </row>
    <row r="222" spans="1:2" s="6" customFormat="1" ht="12.75">
      <c r="A222" s="20"/>
      <c r="B222" s="21"/>
    </row>
    <row r="223" spans="1:2" s="6" customFormat="1" ht="12.75">
      <c r="A223" s="20"/>
      <c r="B223" s="21"/>
    </row>
    <row r="224" spans="1:2" s="6" customFormat="1" ht="12.75">
      <c r="A224" s="20"/>
      <c r="B224" s="21"/>
    </row>
    <row r="225" spans="1:2" s="6" customFormat="1" ht="12.75">
      <c r="A225" s="20"/>
      <c r="B225" s="21"/>
    </row>
    <row r="226" spans="1:2" s="6" customFormat="1" ht="12.75">
      <c r="A226" s="20"/>
      <c r="B226" s="21"/>
    </row>
    <row r="227" spans="1:2" s="6" customFormat="1" ht="12.75">
      <c r="A227" s="20"/>
      <c r="B227" s="21"/>
    </row>
    <row r="228" spans="1:2" s="6" customFormat="1" ht="12.75">
      <c r="A228" s="20"/>
      <c r="B228" s="21"/>
    </row>
    <row r="229" spans="1:2" s="6" customFormat="1" ht="12.75">
      <c r="A229" s="20"/>
      <c r="B229" s="21"/>
    </row>
    <row r="230" spans="1:2" s="6" customFormat="1" ht="12.75">
      <c r="A230" s="20"/>
      <c r="B230" s="21"/>
    </row>
    <row r="231" spans="1:2" s="6" customFormat="1" ht="12.75">
      <c r="A231" s="20"/>
      <c r="B231" s="21"/>
    </row>
    <row r="232" spans="1:2" s="6" customFormat="1" ht="12.75">
      <c r="A232" s="20"/>
      <c r="B232" s="21"/>
    </row>
    <row r="233" spans="1:2" s="6" customFormat="1" ht="12.75">
      <c r="A233" s="20"/>
      <c r="B233" s="21"/>
    </row>
    <row r="234" spans="1:2" s="6" customFormat="1" ht="12.75">
      <c r="A234" s="20"/>
      <c r="B234" s="21"/>
    </row>
    <row r="235" spans="1:2" s="6" customFormat="1" ht="12.75">
      <c r="A235" s="20"/>
      <c r="B235" s="21"/>
    </row>
    <row r="236" spans="1:2" s="6" customFormat="1" ht="12.75">
      <c r="A236" s="20"/>
      <c r="B236" s="21"/>
    </row>
    <row r="237" spans="1:2" s="6" customFormat="1" ht="12.75">
      <c r="A237" s="20"/>
      <c r="B237" s="21"/>
    </row>
    <row r="238" spans="1:2" s="6" customFormat="1" ht="12.75">
      <c r="A238" s="20"/>
      <c r="B238" s="21"/>
    </row>
    <row r="239" spans="1:2" s="6" customFormat="1" ht="12.75">
      <c r="A239" s="20"/>
      <c r="B239" s="21"/>
    </row>
    <row r="240" spans="1:2" s="6" customFormat="1" ht="12.75">
      <c r="A240" s="20"/>
      <c r="B240" s="21"/>
    </row>
    <row r="241" spans="1:2" s="6" customFormat="1" ht="12.75">
      <c r="A241" s="20"/>
      <c r="B241" s="21"/>
    </row>
    <row r="242" spans="1:2" s="6" customFormat="1" ht="12.75">
      <c r="A242" s="20"/>
      <c r="B242" s="21"/>
    </row>
    <row r="243" spans="1:2" s="6" customFormat="1" ht="12.75">
      <c r="A243" s="20"/>
      <c r="B243" s="21"/>
    </row>
    <row r="244" spans="1:2" s="6" customFormat="1" ht="12.75">
      <c r="A244" s="20"/>
      <c r="B244" s="21"/>
    </row>
    <row r="245" spans="1:2" s="6" customFormat="1" ht="12.75">
      <c r="A245" s="20"/>
      <c r="B245" s="21"/>
    </row>
    <row r="246" spans="1:2" s="6" customFormat="1" ht="12.75">
      <c r="A246" s="20"/>
      <c r="B246" s="21"/>
    </row>
    <row r="247" spans="1:2" s="6" customFormat="1" ht="12.75">
      <c r="A247" s="20"/>
      <c r="B247" s="21"/>
    </row>
    <row r="248" spans="1:2" s="6" customFormat="1" ht="12.75">
      <c r="A248" s="20"/>
      <c r="B248" s="21"/>
    </row>
    <row r="249" spans="1:2" s="6" customFormat="1" ht="12.75">
      <c r="A249" s="20"/>
      <c r="B249" s="21"/>
    </row>
    <row r="250" spans="1:2" s="6" customFormat="1" ht="12.75">
      <c r="A250" s="20"/>
      <c r="B250" s="21"/>
    </row>
    <row r="251" spans="1:2" s="6" customFormat="1" ht="12.75">
      <c r="A251" s="20"/>
      <c r="B251" s="21"/>
    </row>
    <row r="252" spans="1:2" s="6" customFormat="1" ht="12.75">
      <c r="A252" s="20"/>
      <c r="B252" s="21"/>
    </row>
    <row r="253" spans="1:2" s="6" customFormat="1" ht="12.75">
      <c r="A253" s="20"/>
      <c r="B253" s="21"/>
    </row>
    <row r="254" spans="1:2" s="6" customFormat="1" ht="12.75">
      <c r="A254" s="20"/>
      <c r="B254" s="21"/>
    </row>
    <row r="255" spans="1:2" s="6" customFormat="1" ht="12.75">
      <c r="A255" s="20"/>
      <c r="B255" s="21"/>
    </row>
    <row r="256" spans="1:2" s="6" customFormat="1" ht="12.75">
      <c r="A256" s="20"/>
      <c r="B256" s="21"/>
    </row>
    <row r="257" spans="1:2" s="6" customFormat="1" ht="12.75">
      <c r="A257" s="20"/>
      <c r="B257" s="21"/>
    </row>
    <row r="258" spans="1:2" s="6" customFormat="1" ht="12.75">
      <c r="A258" s="20"/>
      <c r="B258" s="21"/>
    </row>
    <row r="259" spans="1:2" s="6" customFormat="1" ht="12.75">
      <c r="A259" s="20"/>
      <c r="B259" s="21"/>
    </row>
    <row r="260" spans="1:2" s="6" customFormat="1" ht="12.75">
      <c r="A260" s="20"/>
      <c r="B260" s="21"/>
    </row>
    <row r="261" spans="1:2" s="6" customFormat="1" ht="12.75">
      <c r="A261" s="20"/>
      <c r="B261" s="21"/>
    </row>
    <row r="262" spans="1:2" s="6" customFormat="1" ht="12.75">
      <c r="A262" s="20"/>
      <c r="B262" s="21"/>
    </row>
    <row r="263" spans="1:2" s="6" customFormat="1" ht="12.75">
      <c r="A263" s="20"/>
      <c r="B263" s="21"/>
    </row>
    <row r="264" spans="1:2" s="6" customFormat="1" ht="12.75">
      <c r="A264" s="20"/>
      <c r="B264" s="21"/>
    </row>
    <row r="265" spans="1:2" s="6" customFormat="1" ht="12.75">
      <c r="A265" s="20"/>
      <c r="B265" s="21"/>
    </row>
    <row r="266" spans="1:2" s="6" customFormat="1" ht="12.75">
      <c r="A266" s="20"/>
      <c r="B266" s="21"/>
    </row>
    <row r="267" spans="1:2" s="6" customFormat="1" ht="12.75">
      <c r="A267" s="20"/>
      <c r="B267" s="21"/>
    </row>
    <row r="268" spans="1:2" s="6" customFormat="1" ht="12.75">
      <c r="A268" s="20"/>
      <c r="B268" s="21"/>
    </row>
    <row r="269" spans="1:2" s="6" customFormat="1" ht="12.75">
      <c r="A269" s="20"/>
      <c r="B269" s="21"/>
    </row>
    <row r="270" spans="1:2" s="6" customFormat="1" ht="12.75">
      <c r="A270" s="20"/>
      <c r="B270" s="21"/>
    </row>
    <row r="271" spans="1:2" s="6" customFormat="1" ht="12.75">
      <c r="A271" s="20"/>
      <c r="B271" s="21"/>
    </row>
    <row r="272" spans="1:2" s="6" customFormat="1" ht="12.75">
      <c r="A272" s="20"/>
      <c r="B272" s="21"/>
    </row>
    <row r="273" spans="1:2" s="6" customFormat="1" ht="12.75">
      <c r="A273" s="20"/>
      <c r="B273" s="21"/>
    </row>
    <row r="274" spans="1:2" s="6" customFormat="1" ht="12.75">
      <c r="A274" s="20"/>
      <c r="B274" s="21"/>
    </row>
    <row r="275" spans="1:2" s="6" customFormat="1" ht="12.75">
      <c r="A275" s="20"/>
      <c r="B275" s="21"/>
    </row>
    <row r="276" spans="1:2" s="6" customFormat="1" ht="12.75">
      <c r="A276" s="20"/>
      <c r="B276" s="21"/>
    </row>
    <row r="277" spans="1:2" s="6" customFormat="1" ht="12.75">
      <c r="A277" s="20"/>
      <c r="B277" s="21"/>
    </row>
    <row r="278" spans="1:2" s="6" customFormat="1" ht="12.75">
      <c r="A278" s="20"/>
      <c r="B278" s="21"/>
    </row>
    <row r="279" spans="1:2" s="6" customFormat="1" ht="12.75">
      <c r="A279" s="20"/>
      <c r="B279" s="21"/>
    </row>
    <row r="280" spans="1:2" s="6" customFormat="1" ht="12.75">
      <c r="A280" s="20"/>
      <c r="B280" s="21"/>
    </row>
    <row r="281" spans="1:2" s="6" customFormat="1" ht="12.75">
      <c r="A281" s="20"/>
      <c r="B281" s="21"/>
    </row>
    <row r="282" spans="1:2" s="6" customFormat="1" ht="12.75">
      <c r="A282" s="20"/>
      <c r="B282" s="21"/>
    </row>
    <row r="283" spans="1:2" s="6" customFormat="1" ht="12.75">
      <c r="A283" s="20"/>
      <c r="B283" s="21"/>
    </row>
    <row r="284" spans="1:2" s="6" customFormat="1" ht="12.75">
      <c r="A284" s="20"/>
      <c r="B284" s="21"/>
    </row>
    <row r="285" spans="1:2" s="6" customFormat="1" ht="12.75">
      <c r="A285" s="20"/>
      <c r="B285" s="21"/>
    </row>
    <row r="286" spans="1:2" s="6" customFormat="1" ht="12.75">
      <c r="A286" s="20"/>
      <c r="B286" s="21"/>
    </row>
    <row r="287" spans="1:2" s="6" customFormat="1" ht="12.75">
      <c r="A287" s="20"/>
      <c r="B287" s="21"/>
    </row>
    <row r="288" spans="1:2" s="6" customFormat="1" ht="12.75">
      <c r="A288" s="20"/>
      <c r="B288" s="21"/>
    </row>
    <row r="289" spans="1:2" s="6" customFormat="1" ht="12.75">
      <c r="A289" s="20"/>
      <c r="B289" s="21"/>
    </row>
    <row r="290" spans="1:2" s="6" customFormat="1" ht="12.75">
      <c r="A290" s="20"/>
      <c r="B290" s="21"/>
    </row>
    <row r="291" spans="1:2" s="6" customFormat="1" ht="12.75">
      <c r="A291" s="20"/>
      <c r="B291" s="21"/>
    </row>
    <row r="292" spans="1:2" s="6" customFormat="1" ht="12.75">
      <c r="A292" s="20"/>
      <c r="B292" s="21"/>
    </row>
    <row r="293" spans="1:2" s="6" customFormat="1" ht="12.75">
      <c r="A293" s="20"/>
      <c r="B293" s="21"/>
    </row>
    <row r="294" spans="1:2" s="6" customFormat="1" ht="12.75">
      <c r="A294" s="20"/>
      <c r="B294" s="21"/>
    </row>
    <row r="295" spans="1:2" s="6" customFormat="1" ht="12.75">
      <c r="A295" s="20"/>
      <c r="B295" s="21"/>
    </row>
    <row r="296" spans="1:2" s="6" customFormat="1" ht="12.75">
      <c r="A296" s="20"/>
      <c r="B296" s="21"/>
    </row>
    <row r="297" spans="1:2" s="6" customFormat="1" ht="12.75">
      <c r="A297" s="20"/>
      <c r="B297" s="21"/>
    </row>
    <row r="298" spans="1:2" s="6" customFormat="1" ht="12.75">
      <c r="A298" s="20"/>
      <c r="B298" s="21"/>
    </row>
    <row r="299" spans="1:2" s="6" customFormat="1" ht="12.75">
      <c r="A299" s="20"/>
      <c r="B299" s="21"/>
    </row>
    <row r="300" spans="1:2" s="6" customFormat="1" ht="12.75">
      <c r="A300" s="20"/>
      <c r="B300" s="21"/>
    </row>
    <row r="301" spans="1:2" s="6" customFormat="1" ht="12.75">
      <c r="A301" s="20"/>
      <c r="B301" s="21"/>
    </row>
    <row r="302" spans="1:2" s="6" customFormat="1" ht="12.75">
      <c r="A302" s="20"/>
      <c r="B302" s="21"/>
    </row>
    <row r="303" spans="1:2" s="6" customFormat="1" ht="12.75">
      <c r="A303" s="20"/>
      <c r="B303" s="21"/>
    </row>
    <row r="304" spans="1:2" s="6" customFormat="1" ht="12.75">
      <c r="A304" s="20"/>
      <c r="B304" s="21"/>
    </row>
    <row r="305" spans="1:2" s="6" customFormat="1" ht="12.75">
      <c r="A305" s="20"/>
      <c r="B305" s="21"/>
    </row>
    <row r="306" spans="1:2" s="6" customFormat="1" ht="12.75">
      <c r="A306" s="20"/>
      <c r="B306" s="21"/>
    </row>
    <row r="307" spans="1:2" s="6" customFormat="1" ht="12.75">
      <c r="A307" s="20"/>
      <c r="B307" s="21"/>
    </row>
    <row r="308" spans="1:2" s="6" customFormat="1" ht="12.75">
      <c r="A308" s="20"/>
      <c r="B308" s="21"/>
    </row>
    <row r="309" spans="1:2" s="6" customFormat="1" ht="12.75">
      <c r="A309" s="20"/>
      <c r="B309" s="21"/>
    </row>
    <row r="310" spans="1:2" s="6" customFormat="1" ht="12.75">
      <c r="A310" s="20"/>
      <c r="B310" s="21"/>
    </row>
    <row r="311" spans="1:2" s="6" customFormat="1" ht="12.75">
      <c r="A311" s="20"/>
      <c r="B311" s="21"/>
    </row>
    <row r="312" spans="1:2" s="6" customFormat="1" ht="12.75">
      <c r="A312" s="20"/>
      <c r="B312" s="21"/>
    </row>
    <row r="313" spans="1:2" s="6" customFormat="1" ht="12.75">
      <c r="A313" s="20"/>
      <c r="B313" s="21"/>
    </row>
    <row r="314" spans="1:2" s="6" customFormat="1" ht="12.75">
      <c r="A314" s="20"/>
      <c r="B314" s="21"/>
    </row>
    <row r="315" spans="1:2" s="6" customFormat="1" ht="12.75">
      <c r="A315" s="20"/>
      <c r="B315" s="21"/>
    </row>
    <row r="316" spans="1:2" s="6" customFormat="1" ht="12.75">
      <c r="A316" s="20"/>
      <c r="B316" s="21"/>
    </row>
    <row r="317" spans="1:2" s="6" customFormat="1" ht="12.75">
      <c r="A317" s="20"/>
      <c r="B317" s="21"/>
    </row>
    <row r="318" spans="1:2" s="6" customFormat="1" ht="12.75">
      <c r="A318" s="20"/>
      <c r="B318" s="21"/>
    </row>
    <row r="319" spans="1:2" s="6" customFormat="1" ht="12.75">
      <c r="A319" s="20"/>
      <c r="B319" s="21"/>
    </row>
    <row r="320" spans="1:2" s="6" customFormat="1" ht="12.75">
      <c r="A320" s="20"/>
      <c r="B320" s="21"/>
    </row>
    <row r="321" spans="1:2" s="6" customFormat="1" ht="12.75">
      <c r="A321" s="20"/>
      <c r="B321" s="21"/>
    </row>
    <row r="322" spans="1:2" s="6" customFormat="1" ht="12.75">
      <c r="A322" s="20"/>
      <c r="B322" s="21"/>
    </row>
    <row r="323" spans="1:2" s="6" customFormat="1" ht="12.75">
      <c r="A323" s="20"/>
      <c r="B323" s="21"/>
    </row>
    <row r="324" spans="1:2" s="6" customFormat="1" ht="12.75">
      <c r="A324" s="20"/>
      <c r="B324" s="21"/>
    </row>
    <row r="325" spans="1:2" s="6" customFormat="1" ht="12.75">
      <c r="A325" s="20"/>
      <c r="B325" s="21"/>
    </row>
    <row r="326" spans="1:2" s="6" customFormat="1" ht="12.75">
      <c r="A326" s="20"/>
      <c r="B326" s="21"/>
    </row>
    <row r="327" spans="1:2" s="6" customFormat="1" ht="12.75">
      <c r="A327" s="20"/>
      <c r="B327" s="21"/>
    </row>
    <row r="328" spans="1:2" s="6" customFormat="1" ht="12.75">
      <c r="A328" s="20"/>
      <c r="B328" s="21"/>
    </row>
    <row r="329" spans="1:2" s="6" customFormat="1" ht="12.75">
      <c r="A329" s="20"/>
      <c r="B329" s="21"/>
    </row>
    <row r="330" spans="1:2" s="6" customFormat="1" ht="12.75">
      <c r="A330" s="20"/>
      <c r="B330" s="21"/>
    </row>
    <row r="331" spans="1:2" s="6" customFormat="1" ht="12.75">
      <c r="A331" s="20"/>
      <c r="B331" s="21"/>
    </row>
    <row r="332" spans="1:2" s="6" customFormat="1" ht="12.75">
      <c r="A332" s="20"/>
      <c r="B332" s="21"/>
    </row>
    <row r="333" spans="1:2" s="6" customFormat="1" ht="12.75">
      <c r="A333" s="20"/>
      <c r="B333" s="21"/>
    </row>
    <row r="334" spans="1:2" s="6" customFormat="1" ht="12.75">
      <c r="A334" s="20"/>
      <c r="B334" s="21"/>
    </row>
    <row r="335" spans="1:2" s="6" customFormat="1" ht="12.75">
      <c r="A335" s="20"/>
      <c r="B335" s="21"/>
    </row>
    <row r="336" spans="1:2" s="6" customFormat="1" ht="12.75">
      <c r="A336" s="20"/>
      <c r="B336" s="21"/>
    </row>
    <row r="337" spans="1:2" s="6" customFormat="1" ht="12.75">
      <c r="A337" s="20"/>
      <c r="B337" s="21"/>
    </row>
    <row r="338" spans="1:2" s="6" customFormat="1" ht="12.75">
      <c r="A338" s="20"/>
      <c r="B338" s="21"/>
    </row>
    <row r="339" spans="1:2" s="6" customFormat="1" ht="12.75">
      <c r="A339" s="20"/>
      <c r="B339" s="21"/>
    </row>
    <row r="340" spans="1:2" s="6" customFormat="1" ht="12.75">
      <c r="A340" s="20"/>
      <c r="B340" s="21"/>
    </row>
    <row r="341" spans="1:2" s="6" customFormat="1" ht="12.75">
      <c r="A341" s="20"/>
      <c r="B341" s="21"/>
    </row>
    <row r="342" spans="1:2" s="6" customFormat="1" ht="12.75">
      <c r="A342" s="20"/>
      <c r="B342" s="21"/>
    </row>
    <row r="343" spans="1:2" s="6" customFormat="1" ht="12.75">
      <c r="A343" s="20"/>
      <c r="B343" s="21"/>
    </row>
    <row r="344" spans="1:2" s="6" customFormat="1" ht="12.75">
      <c r="A344" s="20"/>
      <c r="B344" s="21"/>
    </row>
    <row r="345" spans="1:2" s="6" customFormat="1" ht="12.75">
      <c r="A345" s="20"/>
      <c r="B345" s="21"/>
    </row>
    <row r="346" spans="1:2" s="6" customFormat="1" ht="12.75">
      <c r="A346" s="20"/>
      <c r="B346" s="21"/>
    </row>
    <row r="347" spans="1:2" s="6" customFormat="1" ht="12.75">
      <c r="A347" s="20"/>
      <c r="B347" s="21"/>
    </row>
    <row r="348" spans="1:2" s="6" customFormat="1" ht="12.75">
      <c r="A348" s="20"/>
      <c r="B348" s="21"/>
    </row>
    <row r="349" spans="1:2" s="6" customFormat="1" ht="12.75">
      <c r="A349" s="20"/>
      <c r="B349" s="21"/>
    </row>
    <row r="350" spans="1:2" s="6" customFormat="1" ht="12.75">
      <c r="A350" s="20"/>
      <c r="B350" s="21"/>
    </row>
    <row r="351" spans="1:2" s="6" customFormat="1" ht="12.75">
      <c r="A351" s="20"/>
      <c r="B351" s="21"/>
    </row>
    <row r="352" spans="1:2" s="6" customFormat="1" ht="12.75">
      <c r="A352" s="20"/>
      <c r="B352" s="21"/>
    </row>
    <row r="353" spans="1:2" s="6" customFormat="1" ht="12.75">
      <c r="A353" s="20"/>
      <c r="B353" s="21"/>
    </row>
    <row r="354" spans="1:2" s="6" customFormat="1" ht="12.75">
      <c r="A354" s="20"/>
      <c r="B354" s="21"/>
    </row>
    <row r="355" spans="1:2" s="6" customFormat="1" ht="12.75">
      <c r="A355" s="20"/>
      <c r="B355" s="21"/>
    </row>
    <row r="356" spans="1:2" s="6" customFormat="1" ht="12.75">
      <c r="A356" s="20"/>
      <c r="B356" s="21"/>
    </row>
    <row r="357" spans="1:2" s="6" customFormat="1" ht="12.75">
      <c r="A357" s="20"/>
      <c r="B357" s="21"/>
    </row>
    <row r="358" spans="1:2" s="6" customFormat="1" ht="12.75">
      <c r="A358" s="20"/>
      <c r="B358" s="21"/>
    </row>
    <row r="359" spans="1:2" s="6" customFormat="1" ht="12.75">
      <c r="A359" s="20"/>
      <c r="B359" s="21"/>
    </row>
    <row r="360" spans="1:2" s="6" customFormat="1" ht="12.75">
      <c r="A360" s="20"/>
      <c r="B360" s="21"/>
    </row>
    <row r="361" spans="1:2" s="6" customFormat="1" ht="12.75">
      <c r="A361" s="20"/>
      <c r="B361" s="21"/>
    </row>
    <row r="362" spans="1:2" s="6" customFormat="1" ht="12.75">
      <c r="A362" s="20"/>
      <c r="B362" s="21"/>
    </row>
    <row r="363" spans="1:2" s="6" customFormat="1" ht="12.75">
      <c r="A363" s="20"/>
      <c r="B363" s="21"/>
    </row>
    <row r="364" spans="1:2" s="6" customFormat="1" ht="12.75">
      <c r="A364" s="20"/>
      <c r="B364" s="21"/>
    </row>
    <row r="365" spans="1:2" s="6" customFormat="1" ht="12.75">
      <c r="A365" s="20"/>
      <c r="B365" s="21"/>
    </row>
    <row r="366" spans="1:2" s="6" customFormat="1" ht="12.75">
      <c r="A366" s="20"/>
      <c r="B366" s="21"/>
    </row>
    <row r="367" spans="1:2" s="6" customFormat="1" ht="12.75">
      <c r="A367" s="20"/>
      <c r="B367" s="21"/>
    </row>
    <row r="368" spans="1:2" s="6" customFormat="1" ht="12.75">
      <c r="A368" s="20"/>
      <c r="B368" s="21"/>
    </row>
    <row r="369" spans="1:2" s="6" customFormat="1" ht="12.75">
      <c r="A369" s="20"/>
      <c r="B369" s="21"/>
    </row>
    <row r="370" spans="1:2" s="6" customFormat="1" ht="12.75">
      <c r="A370" s="20"/>
      <c r="B370" s="21"/>
    </row>
    <row r="371" spans="1:2" s="6" customFormat="1" ht="12.75">
      <c r="A371" s="20"/>
      <c r="B371" s="21"/>
    </row>
    <row r="372" spans="1:2" s="6" customFormat="1" ht="12.75">
      <c r="A372" s="20"/>
      <c r="B372" s="21"/>
    </row>
    <row r="373" spans="1:2" s="6" customFormat="1" ht="12.75">
      <c r="A373" s="20"/>
      <c r="B373" s="21"/>
    </row>
    <row r="374" spans="1:2" s="6" customFormat="1" ht="12.75">
      <c r="A374" s="20"/>
      <c r="B374" s="21"/>
    </row>
    <row r="375" spans="1:2" s="6" customFormat="1" ht="12.75">
      <c r="A375" s="20"/>
      <c r="B375" s="21"/>
    </row>
    <row r="376" spans="1:2" s="6" customFormat="1" ht="12.75">
      <c r="A376" s="20"/>
      <c r="B376" s="21"/>
    </row>
    <row r="377" spans="1:2" s="6" customFormat="1" ht="12.75">
      <c r="A377" s="20"/>
      <c r="B377" s="21"/>
    </row>
    <row r="378" spans="1:2" s="6" customFormat="1" ht="12.75">
      <c r="A378" s="20"/>
      <c r="B378" s="21"/>
    </row>
    <row r="379" spans="1:2" s="6" customFormat="1" ht="12.75">
      <c r="A379" s="20"/>
      <c r="B379" s="21"/>
    </row>
    <row r="380" spans="1:2" s="6" customFormat="1" ht="12.75">
      <c r="A380" s="20"/>
      <c r="B380" s="21"/>
    </row>
    <row r="381" spans="1:2" s="6" customFormat="1" ht="12.75">
      <c r="A381" s="20"/>
      <c r="B381" s="21"/>
    </row>
    <row r="382" spans="1:2" s="6" customFormat="1" ht="12.75">
      <c r="A382" s="20"/>
      <c r="B382" s="21"/>
    </row>
    <row r="383" spans="1:2" s="6" customFormat="1" ht="12.75">
      <c r="A383" s="20"/>
      <c r="B383" s="21"/>
    </row>
    <row r="384" spans="1:2" s="6" customFormat="1" ht="12.75">
      <c r="A384" s="20"/>
      <c r="B384" s="21"/>
    </row>
    <row r="385" spans="1:2" s="6" customFormat="1" ht="12.75">
      <c r="A385" s="20"/>
      <c r="B385" s="21"/>
    </row>
    <row r="386" spans="1:2" s="6" customFormat="1" ht="12.75">
      <c r="A386" s="20"/>
      <c r="B386" s="21"/>
    </row>
    <row r="387" spans="1:2" s="6" customFormat="1" ht="12.75">
      <c r="A387" s="20"/>
      <c r="B387" s="21"/>
    </row>
    <row r="388" spans="1:2" s="6" customFormat="1" ht="12.75">
      <c r="A388" s="20"/>
      <c r="B388" s="21"/>
    </row>
    <row r="389" spans="1:2" s="6" customFormat="1" ht="12.75">
      <c r="A389" s="20"/>
      <c r="B389" s="21"/>
    </row>
    <row r="390" spans="1:2" s="6" customFormat="1" ht="12.75">
      <c r="A390" s="20"/>
      <c r="B390" s="21"/>
    </row>
    <row r="391" spans="1:2" s="6" customFormat="1" ht="12.75">
      <c r="A391" s="20"/>
      <c r="B391" s="21"/>
    </row>
    <row r="392" spans="1:2" s="6" customFormat="1" ht="12.75">
      <c r="A392" s="20"/>
      <c r="B392" s="21"/>
    </row>
    <row r="393" spans="1:2" s="6" customFormat="1" ht="12.75">
      <c r="A393" s="20"/>
      <c r="B393" s="21"/>
    </row>
    <row r="394" spans="1:2" s="6" customFormat="1" ht="12.75">
      <c r="A394" s="20"/>
      <c r="B394" s="21"/>
    </row>
    <row r="395" spans="1:2" s="6" customFormat="1" ht="12.75">
      <c r="A395" s="20"/>
      <c r="B395" s="21"/>
    </row>
    <row r="396" spans="1:2" s="6" customFormat="1" ht="12.75">
      <c r="A396" s="20"/>
      <c r="B396" s="21"/>
    </row>
    <row r="397" spans="1:2" s="6" customFormat="1" ht="12.75">
      <c r="A397" s="20"/>
      <c r="B397" s="21"/>
    </row>
    <row r="398" spans="1:2" s="6" customFormat="1" ht="12.75">
      <c r="A398" s="20"/>
      <c r="B398" s="21"/>
    </row>
    <row r="399" spans="1:2" s="6" customFormat="1" ht="12.75">
      <c r="A399" s="20"/>
      <c r="B399" s="21"/>
    </row>
    <row r="400" spans="1:2" s="6" customFormat="1" ht="12.75">
      <c r="A400" s="20"/>
      <c r="B400" s="21"/>
    </row>
    <row r="401" spans="1:2" s="6" customFormat="1" ht="12.75">
      <c r="A401" s="20"/>
      <c r="B401" s="21"/>
    </row>
    <row r="402" spans="1:2" s="6" customFormat="1" ht="12.75">
      <c r="A402" s="20"/>
      <c r="B402" s="21"/>
    </row>
    <row r="403" spans="1:2" s="6" customFormat="1" ht="12.75">
      <c r="A403" s="20"/>
      <c r="B403" s="21"/>
    </row>
    <row r="404" spans="1:2" s="6" customFormat="1" ht="12.75">
      <c r="A404" s="20"/>
      <c r="B404" s="21"/>
    </row>
    <row r="405" spans="1:2" s="6" customFormat="1" ht="12.75">
      <c r="A405" s="20"/>
      <c r="B405" s="21"/>
    </row>
    <row r="406" spans="1:2" s="6" customFormat="1" ht="12.75">
      <c r="A406" s="20"/>
      <c r="B406" s="21"/>
    </row>
    <row r="407" spans="1:2" s="6" customFormat="1" ht="12.75">
      <c r="A407" s="20"/>
      <c r="B407" s="21"/>
    </row>
    <row r="408" spans="1:2" s="6" customFormat="1" ht="12.75">
      <c r="A408" s="20"/>
      <c r="B408" s="21"/>
    </row>
    <row r="409" spans="1:2" s="6" customFormat="1" ht="12.75">
      <c r="A409" s="20"/>
      <c r="B409" s="21"/>
    </row>
    <row r="410" spans="1:2" s="6" customFormat="1" ht="12.75">
      <c r="A410" s="20"/>
      <c r="B410" s="21"/>
    </row>
    <row r="411" spans="1:2" s="6" customFormat="1" ht="12.75">
      <c r="A411" s="20"/>
      <c r="B411" s="21"/>
    </row>
    <row r="412" spans="1:2" s="6" customFormat="1" ht="12.75">
      <c r="A412" s="20"/>
      <c r="B412" s="21"/>
    </row>
    <row r="413" spans="1:2" s="6" customFormat="1" ht="12.75">
      <c r="A413" s="20"/>
      <c r="B413" s="21"/>
    </row>
    <row r="414" spans="1:2" s="6" customFormat="1" ht="12.75">
      <c r="A414" s="20"/>
      <c r="B414" s="21"/>
    </row>
    <row r="415" spans="1:2" s="6" customFormat="1" ht="12.75">
      <c r="A415" s="20"/>
      <c r="B415" s="21"/>
    </row>
    <row r="416" spans="1:2" s="6" customFormat="1" ht="12.75">
      <c r="A416" s="20"/>
      <c r="B416" s="21"/>
    </row>
    <row r="417" spans="1:2" s="6" customFormat="1" ht="12.75">
      <c r="A417" s="20"/>
      <c r="B417" s="21"/>
    </row>
    <row r="418" spans="1:2" s="6" customFormat="1" ht="12.75">
      <c r="A418" s="20"/>
      <c r="B418" s="21"/>
    </row>
    <row r="419" spans="1:2" s="6" customFormat="1" ht="12.75">
      <c r="A419" s="20"/>
      <c r="B419" s="21"/>
    </row>
    <row r="420" spans="1:2" s="6" customFormat="1" ht="12.75">
      <c r="A420" s="20"/>
      <c r="B420" s="21"/>
    </row>
    <row r="421" spans="1:2" s="6" customFormat="1" ht="12.75">
      <c r="A421" s="20"/>
      <c r="B421" s="21"/>
    </row>
    <row r="422" spans="1:2" s="6" customFormat="1" ht="12.75">
      <c r="A422" s="20"/>
      <c r="B422" s="21"/>
    </row>
    <row r="423" spans="1:2" s="6" customFormat="1" ht="12.75">
      <c r="A423" s="20"/>
      <c r="B423" s="21"/>
    </row>
    <row r="424" spans="1:2" s="6" customFormat="1" ht="12.75">
      <c r="A424" s="20"/>
      <c r="B424" s="21"/>
    </row>
    <row r="425" spans="1:2" s="6" customFormat="1" ht="12.75">
      <c r="A425" s="20"/>
      <c r="B425" s="21"/>
    </row>
    <row r="426" spans="1:2" s="6" customFormat="1" ht="12.75">
      <c r="A426" s="20"/>
      <c r="B426" s="21"/>
    </row>
    <row r="427" spans="1:2" s="6" customFormat="1" ht="12.75">
      <c r="A427" s="20"/>
      <c r="B427" s="21"/>
    </row>
    <row r="428" spans="1:2" s="6" customFormat="1" ht="12.75">
      <c r="A428" s="20"/>
      <c r="B428" s="21"/>
    </row>
    <row r="429" spans="1:2" s="6" customFormat="1" ht="12.75">
      <c r="A429" s="20"/>
      <c r="B429" s="21"/>
    </row>
    <row r="430" spans="1:2" s="6" customFormat="1" ht="12.75">
      <c r="A430" s="20"/>
      <c r="B430" s="21"/>
    </row>
    <row r="431" spans="1:2" s="6" customFormat="1" ht="12.75">
      <c r="A431" s="20"/>
      <c r="B431" s="21"/>
    </row>
    <row r="432" spans="1:2" s="6" customFormat="1" ht="12.75">
      <c r="A432" s="20"/>
      <c r="B432" s="21"/>
    </row>
    <row r="433" spans="1:2" s="6" customFormat="1" ht="12.75">
      <c r="A433" s="20"/>
      <c r="B433" s="21"/>
    </row>
    <row r="434" spans="1:2" s="6" customFormat="1" ht="12.75">
      <c r="A434" s="20"/>
      <c r="B434" s="21"/>
    </row>
    <row r="435" spans="1:2" s="6" customFormat="1" ht="12.75">
      <c r="A435" s="20"/>
      <c r="B435" s="21"/>
    </row>
    <row r="436" spans="1:2" s="6" customFormat="1" ht="12.75">
      <c r="A436" s="20"/>
      <c r="B436" s="21"/>
    </row>
    <row r="437" spans="1:2" s="6" customFormat="1" ht="12.75">
      <c r="A437" s="20"/>
      <c r="B437" s="21"/>
    </row>
    <row r="438" spans="1:2" s="6" customFormat="1" ht="12.75">
      <c r="A438" s="20"/>
      <c r="B438" s="21"/>
    </row>
    <row r="439" spans="1:2" s="6" customFormat="1" ht="12.75">
      <c r="A439" s="20"/>
      <c r="B439" s="21"/>
    </row>
    <row r="440" spans="1:2" s="6" customFormat="1" ht="12.75">
      <c r="A440" s="20"/>
      <c r="B440" s="21"/>
    </row>
    <row r="441" spans="1:2" s="6" customFormat="1" ht="12.75">
      <c r="A441" s="20"/>
      <c r="B441" s="21"/>
    </row>
    <row r="442" spans="1:2" s="6" customFormat="1" ht="12.75">
      <c r="A442" s="20"/>
      <c r="B442" s="21"/>
    </row>
    <row r="443" spans="1:2" s="6" customFormat="1" ht="12.75">
      <c r="A443" s="20"/>
      <c r="B443" s="21"/>
    </row>
    <row r="444" spans="1:2" s="6" customFormat="1" ht="12.75">
      <c r="A444" s="20"/>
      <c r="B444" s="21"/>
    </row>
    <row r="445" spans="1:2" s="6" customFormat="1" ht="12.75">
      <c r="A445" s="20"/>
      <c r="B445" s="21"/>
    </row>
    <row r="446" spans="1:2" s="6" customFormat="1" ht="12.75">
      <c r="A446" s="20"/>
      <c r="B446" s="21"/>
    </row>
    <row r="447" spans="1:2" s="6" customFormat="1" ht="12.75">
      <c r="A447" s="20"/>
      <c r="B447" s="21"/>
    </row>
    <row r="448" spans="1:2" s="6" customFormat="1" ht="12.75">
      <c r="A448" s="20"/>
      <c r="B448" s="21"/>
    </row>
    <row r="449" spans="1:2" s="6" customFormat="1" ht="12.75">
      <c r="A449" s="20"/>
      <c r="B449" s="21"/>
    </row>
    <row r="450" spans="1:2" s="6" customFormat="1" ht="12.75">
      <c r="A450" s="20"/>
      <c r="B450" s="21"/>
    </row>
    <row r="451" spans="1:2" s="6" customFormat="1" ht="12.75">
      <c r="A451" s="20"/>
      <c r="B451" s="21"/>
    </row>
    <row r="452" spans="1:2" s="6" customFormat="1" ht="12.75">
      <c r="A452" s="20"/>
      <c r="B452" s="21"/>
    </row>
    <row r="453" spans="1:2" s="6" customFormat="1" ht="12.75">
      <c r="A453" s="20"/>
      <c r="B453" s="21"/>
    </row>
    <row r="454" spans="1:2" s="6" customFormat="1" ht="12.75">
      <c r="A454" s="20"/>
      <c r="B454" s="21"/>
    </row>
    <row r="455" spans="1:2" s="6" customFormat="1" ht="12.75">
      <c r="A455" s="20"/>
      <c r="B455" s="21"/>
    </row>
    <row r="456" spans="1:2" s="6" customFormat="1" ht="12.75">
      <c r="A456" s="20"/>
      <c r="B456" s="21"/>
    </row>
    <row r="457" spans="1:2" s="6" customFormat="1" ht="12.75">
      <c r="A457" s="20"/>
      <c r="B457" s="21"/>
    </row>
    <row r="458" spans="1:2" s="6" customFormat="1" ht="12.75">
      <c r="A458" s="20"/>
      <c r="B458" s="21"/>
    </row>
    <row r="459" spans="1:2" s="6" customFormat="1" ht="12.75">
      <c r="A459" s="20"/>
      <c r="B459" s="21"/>
    </row>
    <row r="460" spans="1:2" s="6" customFormat="1" ht="12.75">
      <c r="A460" s="20"/>
      <c r="B460" s="21"/>
    </row>
    <row r="461" spans="1:2" s="6" customFormat="1" ht="12.75">
      <c r="A461" s="20"/>
      <c r="B461" s="21"/>
    </row>
    <row r="462" spans="1:2" s="6" customFormat="1" ht="12.75">
      <c r="A462" s="20"/>
      <c r="B462" s="21"/>
    </row>
    <row r="463" spans="1:2" s="6" customFormat="1" ht="12.75">
      <c r="A463" s="20"/>
      <c r="B463" s="21"/>
    </row>
    <row r="464" spans="1:2" s="6" customFormat="1" ht="12.75">
      <c r="A464" s="20"/>
      <c r="B464" s="21"/>
    </row>
    <row r="465" spans="1:2" s="6" customFormat="1" ht="12.75">
      <c r="A465" s="20"/>
      <c r="B465" s="21"/>
    </row>
    <row r="466" spans="1:2" s="6" customFormat="1" ht="12.75">
      <c r="A466" s="20"/>
      <c r="B466" s="21"/>
    </row>
    <row r="467" spans="1:2" s="6" customFormat="1" ht="12.75">
      <c r="A467" s="20"/>
      <c r="B467" s="21"/>
    </row>
    <row r="468" spans="1:2" s="6" customFormat="1" ht="12.75">
      <c r="A468" s="20"/>
      <c r="B468" s="21"/>
    </row>
    <row r="469" spans="1:2" s="6" customFormat="1" ht="12.75">
      <c r="A469" s="20"/>
      <c r="B469" s="21"/>
    </row>
    <row r="470" spans="1:2" s="6" customFormat="1" ht="12.75">
      <c r="A470" s="20"/>
      <c r="B470" s="21"/>
    </row>
    <row r="471" spans="1:2" s="6" customFormat="1" ht="12.75">
      <c r="A471" s="20"/>
      <c r="B471" s="21"/>
    </row>
    <row r="472" spans="1:2" s="6" customFormat="1" ht="12.75">
      <c r="A472" s="20"/>
      <c r="B472" s="21"/>
    </row>
    <row r="473" spans="1:2" s="6" customFormat="1" ht="12.75">
      <c r="A473" s="20"/>
      <c r="B473" s="21"/>
    </row>
    <row r="474" spans="1:2" s="6" customFormat="1" ht="12.75">
      <c r="A474" s="20"/>
      <c r="B474" s="21"/>
    </row>
    <row r="475" spans="1:2" s="6" customFormat="1" ht="12.75">
      <c r="A475" s="20"/>
      <c r="B475" s="21"/>
    </row>
    <row r="476" spans="1:2" s="6" customFormat="1" ht="12.75">
      <c r="A476" s="20"/>
      <c r="B476" s="21"/>
    </row>
    <row r="477" spans="1:2" s="6" customFormat="1" ht="12.75">
      <c r="A477" s="20"/>
      <c r="B477" s="21"/>
    </row>
    <row r="478" spans="1:2" s="6" customFormat="1" ht="12.75">
      <c r="A478" s="20"/>
      <c r="B478" s="21"/>
    </row>
    <row r="479" spans="1:2" s="6" customFormat="1" ht="12.75">
      <c r="A479" s="20"/>
      <c r="B479" s="21"/>
    </row>
    <row r="480" spans="1:2" s="6" customFormat="1" ht="12.75">
      <c r="A480" s="20"/>
      <c r="B480" s="21"/>
    </row>
    <row r="481" spans="1:2" s="6" customFormat="1" ht="12.75">
      <c r="A481" s="20"/>
      <c r="B481" s="21"/>
    </row>
    <row r="482" spans="1:2" s="6" customFormat="1" ht="12.75">
      <c r="A482" s="20"/>
      <c r="B482" s="21"/>
    </row>
    <row r="483" spans="1:2" s="6" customFormat="1" ht="12.75">
      <c r="A483" s="20"/>
      <c r="B483" s="21"/>
    </row>
    <row r="484" spans="1:2" s="6" customFormat="1" ht="12.75">
      <c r="A484" s="20"/>
      <c r="B484" s="21"/>
    </row>
    <row r="485" spans="1:2" s="6" customFormat="1" ht="12.75">
      <c r="A485" s="20"/>
      <c r="B485" s="21"/>
    </row>
    <row r="486" spans="1:2" s="6" customFormat="1" ht="12.75">
      <c r="A486" s="20"/>
      <c r="B486" s="21"/>
    </row>
    <row r="487" spans="1:2" s="6" customFormat="1" ht="12.75">
      <c r="A487" s="20"/>
      <c r="B487" s="21"/>
    </row>
    <row r="488" spans="1:2" s="6" customFormat="1" ht="12.75">
      <c r="A488" s="20"/>
      <c r="B488" s="21"/>
    </row>
    <row r="489" spans="1:2" s="6" customFormat="1" ht="12.75">
      <c r="A489" s="20"/>
      <c r="B489" s="21"/>
    </row>
    <row r="490" spans="1:2" s="6" customFormat="1" ht="12.75">
      <c r="A490" s="20"/>
      <c r="B490" s="21"/>
    </row>
    <row r="491" spans="1:2" s="6" customFormat="1" ht="12.75">
      <c r="A491" s="20"/>
      <c r="B491" s="21"/>
    </row>
    <row r="492" spans="1:2" s="6" customFormat="1" ht="12.75">
      <c r="A492" s="20"/>
      <c r="B492" s="21"/>
    </row>
    <row r="493" spans="1:2" s="6" customFormat="1" ht="12.75">
      <c r="A493" s="20"/>
      <c r="B493" s="21"/>
    </row>
    <row r="494" spans="1:2" s="6" customFormat="1" ht="12.75">
      <c r="A494" s="20"/>
      <c r="B494" s="21"/>
    </row>
    <row r="495" spans="1:2" s="6" customFormat="1" ht="12.75">
      <c r="A495" s="20"/>
      <c r="B495" s="21"/>
    </row>
    <row r="496" spans="1:2" s="6" customFormat="1" ht="12.75">
      <c r="A496" s="20"/>
      <c r="B496" s="21"/>
    </row>
    <row r="497" spans="1:2" s="6" customFormat="1" ht="12.75">
      <c r="A497" s="20"/>
      <c r="B497" s="21"/>
    </row>
    <row r="498" spans="1:2" s="6" customFormat="1" ht="12.75">
      <c r="A498" s="20"/>
      <c r="B498" s="21"/>
    </row>
    <row r="499" spans="1:2" s="6" customFormat="1" ht="12.75">
      <c r="A499" s="20"/>
      <c r="B499" s="21"/>
    </row>
    <row r="500" spans="1:2" s="6" customFormat="1" ht="12.75">
      <c r="A500" s="20"/>
      <c r="B500" s="21"/>
    </row>
    <row r="501" spans="1:2" s="6" customFormat="1" ht="12.75">
      <c r="A501" s="20"/>
      <c r="B501" s="21"/>
    </row>
    <row r="502" spans="1:2" s="6" customFormat="1" ht="12.75">
      <c r="A502" s="20"/>
      <c r="B502" s="21"/>
    </row>
    <row r="503" spans="1:2" s="6" customFormat="1" ht="12.75">
      <c r="A503" s="20"/>
      <c r="B503" s="21"/>
    </row>
    <row r="504" spans="1:2" s="6" customFormat="1" ht="12.75">
      <c r="A504" s="20"/>
      <c r="B504" s="21"/>
    </row>
    <row r="505" spans="1:2" s="6" customFormat="1" ht="12.75">
      <c r="A505" s="20"/>
      <c r="B505" s="21"/>
    </row>
    <row r="506" spans="1:2" s="6" customFormat="1" ht="12.75">
      <c r="A506" s="20"/>
      <c r="B506" s="21"/>
    </row>
    <row r="507" spans="1:2" s="6" customFormat="1" ht="12.75">
      <c r="A507" s="20"/>
      <c r="B507" s="21"/>
    </row>
    <row r="508" spans="1:2" s="6" customFormat="1" ht="12.75">
      <c r="A508" s="20"/>
      <c r="B508" s="21"/>
    </row>
    <row r="509" spans="1:2" s="6" customFormat="1" ht="12.75">
      <c r="A509" s="20"/>
      <c r="B509" s="21"/>
    </row>
    <row r="510" spans="1:2" s="6" customFormat="1" ht="12.75">
      <c r="A510" s="20"/>
      <c r="B510" s="21"/>
    </row>
    <row r="511" spans="1:2" s="6" customFormat="1" ht="12.75">
      <c r="A511" s="20"/>
      <c r="B511" s="21"/>
    </row>
    <row r="512" spans="1:2" s="6" customFormat="1" ht="12.75">
      <c r="A512" s="20"/>
      <c r="B512" s="21"/>
    </row>
    <row r="513" spans="1:2" s="6" customFormat="1" ht="12.75">
      <c r="A513" s="20"/>
      <c r="B513" s="21"/>
    </row>
    <row r="514" spans="1:2" s="6" customFormat="1" ht="12.75">
      <c r="A514" s="20"/>
      <c r="B514" s="21"/>
    </row>
    <row r="515" spans="1:2" s="6" customFormat="1" ht="12.75">
      <c r="A515" s="20"/>
      <c r="B515" s="21"/>
    </row>
    <row r="516" spans="1:2" s="6" customFormat="1" ht="12.75">
      <c r="A516" s="20"/>
      <c r="B516" s="21"/>
    </row>
    <row r="517" spans="1:2" s="6" customFormat="1" ht="12.75">
      <c r="A517" s="20"/>
      <c r="B517" s="21"/>
    </row>
    <row r="518" spans="1:2" s="6" customFormat="1" ht="12.75">
      <c r="A518" s="20"/>
      <c r="B518" s="21"/>
    </row>
    <row r="519" spans="1:2" s="6" customFormat="1" ht="12.75">
      <c r="A519" s="20"/>
      <c r="B519" s="21"/>
    </row>
    <row r="520" spans="1:2" s="6" customFormat="1" ht="12.75">
      <c r="A520" s="20"/>
      <c r="B520" s="21"/>
    </row>
    <row r="521" spans="1:2" s="6" customFormat="1" ht="12.75">
      <c r="A521" s="20"/>
      <c r="B521" s="21"/>
    </row>
    <row r="522" spans="1:2" s="6" customFormat="1" ht="12.75">
      <c r="A522" s="20"/>
      <c r="B522" s="21"/>
    </row>
    <row r="523" spans="1:2" s="6" customFormat="1" ht="12.75">
      <c r="A523" s="20"/>
      <c r="B523" s="21"/>
    </row>
    <row r="524" spans="1:2" s="6" customFormat="1" ht="12.75">
      <c r="A524" s="20"/>
      <c r="B524" s="21"/>
    </row>
    <row r="525" spans="1:2" s="6" customFormat="1" ht="12.75">
      <c r="A525" s="20"/>
      <c r="B525" s="21"/>
    </row>
    <row r="526" spans="1:2" s="6" customFormat="1" ht="12.75">
      <c r="A526" s="20"/>
      <c r="B526" s="21"/>
    </row>
    <row r="527" spans="1:2" s="6" customFormat="1" ht="12.75">
      <c r="A527" s="20"/>
      <c r="B527" s="21"/>
    </row>
    <row r="528" spans="1:2" s="6" customFormat="1" ht="12.75">
      <c r="A528" s="20"/>
      <c r="B528" s="21"/>
    </row>
    <row r="529" spans="1:2" s="6" customFormat="1" ht="12.75">
      <c r="A529" s="20"/>
      <c r="B529" s="21"/>
    </row>
    <row r="530" spans="1:2" s="6" customFormat="1" ht="12.75">
      <c r="A530" s="20"/>
      <c r="B530" s="21"/>
    </row>
    <row r="531" spans="1:2" s="6" customFormat="1" ht="12.75">
      <c r="A531" s="20"/>
      <c r="B531" s="21"/>
    </row>
    <row r="532" spans="1:2" s="6" customFormat="1" ht="12.75">
      <c r="A532" s="20"/>
      <c r="B532" s="21"/>
    </row>
    <row r="533" spans="1:2" s="6" customFormat="1" ht="12.75">
      <c r="A533" s="20"/>
      <c r="B533" s="21"/>
    </row>
    <row r="534" spans="1:2" s="6" customFormat="1" ht="12.75">
      <c r="A534" s="20"/>
      <c r="B534" s="21"/>
    </row>
    <row r="535" spans="1:2" s="6" customFormat="1" ht="12.75">
      <c r="A535" s="20"/>
      <c r="B535" s="21"/>
    </row>
    <row r="536" spans="1:2" s="6" customFormat="1" ht="12.75">
      <c r="A536" s="20"/>
      <c r="B536" s="21"/>
    </row>
    <row r="537" spans="1:2" s="6" customFormat="1" ht="12.75">
      <c r="A537" s="20"/>
      <c r="B537" s="21"/>
    </row>
    <row r="538" spans="1:2" s="6" customFormat="1" ht="12.75">
      <c r="A538" s="20"/>
      <c r="B538" s="21"/>
    </row>
    <row r="539" spans="1:2" s="6" customFormat="1" ht="12.75">
      <c r="A539" s="20"/>
      <c r="B539" s="21"/>
    </row>
    <row r="540" spans="1:2" s="6" customFormat="1" ht="12.75">
      <c r="A540" s="20"/>
      <c r="B540" s="21"/>
    </row>
  </sheetData>
  <printOptions gridLines="1" headings="1"/>
  <pageMargins left="0.63" right="0.22" top="0.47" bottom="0.17" header="0.23" footer="0.5"/>
  <pageSetup horizontalDpi="300" verticalDpi="300" orientation="landscape" r:id="rId4"/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Brunson/NTIA-OSM</dc:creator>
  <cp:keywords/>
  <dc:description/>
  <cp:lastModifiedBy>NTIA-OSM</cp:lastModifiedBy>
  <cp:lastPrinted>2001-02-01T19:36:50Z</cp:lastPrinted>
  <dcterms:created xsi:type="dcterms:W3CDTF">2000-04-18T16:05:03Z</dcterms:created>
  <dcterms:modified xsi:type="dcterms:W3CDTF">2000-06-13T17:14:53Z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